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6" activeTab="0"/>
  </bookViews>
  <sheets>
    <sheet name="tonghopdongia" sheetId="1" r:id="rId1"/>
    <sheet name="nhâncông" sheetId="2" r:id="rId2"/>
    <sheet name="luongngay" sheetId="3" r:id="rId3"/>
    <sheet name="LN 1.050.000đ-ND205" sheetId="4" r:id="rId4"/>
    <sheet name="Dongiakhaithac_1diem" sheetId="5" r:id="rId5"/>
    <sheet name="vattu-CCTTDLTT" sheetId="6" r:id="rId6"/>
    <sheet name="vattu-QLthunhan" sheetId="7" r:id="rId7"/>
    <sheet name="vattu-QLthuthapTT" sheetId="8" r:id="rId8"/>
    <sheet name="vattu-QLthuthapDulieu" sheetId="9" r:id="rId9"/>
    <sheet name="vattu-QLBAOTRI" sheetId="10" r:id="rId10"/>
    <sheet name="vattu-QLtochuc" sheetId="11" r:id="rId11"/>
    <sheet name="CCDC-CCTTDLTT" sheetId="12" r:id="rId12"/>
    <sheet name="CCDC -QLbaotri" sheetId="13" r:id="rId13"/>
    <sheet name="CCDC -QLtochuc" sheetId="14" r:id="rId14"/>
    <sheet name="CCDC-QLTHUTHAPDL" sheetId="15" r:id="rId15"/>
    <sheet name="CCDC -QLthuthapTT" sheetId="16" r:id="rId16"/>
    <sheet name="CCDC-QLthunhan" sheetId="17" r:id="rId17"/>
    <sheet name="THIETBI-CCTTDLTT" sheetId="18" r:id="rId18"/>
    <sheet name="thietbi-Qlbaotri" sheetId="19" r:id="rId19"/>
    <sheet name="thietbi-QLthunhan" sheetId="20" r:id="rId20"/>
    <sheet name="thietbi-QLthuthapTT" sheetId="21" r:id="rId21"/>
    <sheet name="thietbi-QLthuthapdulieu" sheetId="22" r:id="rId22"/>
    <sheet name="thietbi-QLtochuc" sheetId="23" r:id="rId23"/>
    <sheet name="Cuoicung" sheetId="24" state="hidden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3" hidden="1">'LN 1.050.000đ-ND205'!$A$7:$P$815</definedName>
    <definedName name="_xlnm._FilterDatabase" localSheetId="2" hidden="1">'luongngay'!$A$9:$F$324</definedName>
    <definedName name="_xlnm._FilterDatabase" localSheetId="1" hidden="1">'nhâncông'!$A$9:$G$324</definedName>
    <definedName name="_xlnm.Print_Titles" localSheetId="4">'Dongiakhaithac_1diem'!$4:$7</definedName>
    <definedName name="_xlnm.Print_Titles" localSheetId="3">'LN 1.050.000đ-ND205'!$4:$5</definedName>
    <definedName name="_xlnm.Print_Titles" localSheetId="2">'luongngay'!$4:$5</definedName>
    <definedName name="_xlnm.Print_Titles" localSheetId="1">'nhâncông'!$4:$5</definedName>
    <definedName name="_xlnm.Print_Titles" localSheetId="0">'tonghopdongia'!$8:$11</definedName>
    <definedName name="_xlnm.Print_Titles" localSheetId="6">'vattu-QLthunhan'!$20:$20</definedName>
  </definedNames>
  <calcPr fullCalcOnLoad="1"/>
</workbook>
</file>

<file path=xl/comments10.xml><?xml version="1.0" encoding="utf-8"?>
<comments xmlns="http://schemas.openxmlformats.org/spreadsheetml/2006/main">
  <authors>
    <author>Tran Hung Phi</author>
  </authors>
  <commentList>
    <comment ref="B17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Một hộp mực in được 2500 trang
</t>
        </r>
      </text>
    </comment>
    <comment ref="B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Một hộp mực photo đựoc 2500 trang</t>
        </r>
      </text>
    </comment>
    <comment ref="E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  <comment ref="G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  <comment ref="I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  <comment ref="K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  <comment ref="M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  <comment ref="O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  <comment ref="Q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  <comment ref="U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  <comment ref="Y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  <comment ref="AA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  <comment ref="AC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  <comment ref="AE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  <comment ref="AG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  <comment ref="AI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  <comment ref="S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</commentList>
</comments>
</file>

<file path=xl/comments11.xml><?xml version="1.0" encoding="utf-8"?>
<comments xmlns="http://schemas.openxmlformats.org/spreadsheetml/2006/main">
  <authors>
    <author>Tran Hung Phi</author>
  </authors>
  <commentList>
    <comment ref="B11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Một hộp mực in được 2500 trang
</t>
        </r>
      </text>
    </comment>
    <comment ref="B12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Một hộp mực photo đựoc 2500 trang</t>
        </r>
      </text>
    </comment>
    <comment ref="E12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</commentList>
</comments>
</file>

<file path=xl/comments6.xml><?xml version="1.0" encoding="utf-8"?>
<comments xmlns="http://schemas.openxmlformats.org/spreadsheetml/2006/main">
  <authors>
    <author>Tran Hung Phi</author>
  </authors>
  <commentList>
    <comment ref="B17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Một hộp mực in được 2500 trang
</t>
        </r>
      </text>
    </comment>
    <comment ref="B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Một hộp mực photo đựoc 2500 trang</t>
        </r>
      </text>
    </comment>
    <comment ref="E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  <comment ref="G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  <comment ref="I1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</commentList>
</comments>
</file>

<file path=xl/comments7.xml><?xml version="1.0" encoding="utf-8"?>
<comments xmlns="http://schemas.openxmlformats.org/spreadsheetml/2006/main">
  <authors>
    <author>Tran Hung Phi</author>
  </authors>
  <commentList>
    <comment ref="B13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Một hộp mực in được 2500 trang
</t>
        </r>
      </text>
    </comment>
    <comment ref="B14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Một hộp mực photo đựoc 2500 trang</t>
        </r>
      </text>
    </comment>
  </commentList>
</comments>
</file>

<file path=xl/comments8.xml><?xml version="1.0" encoding="utf-8"?>
<comments xmlns="http://schemas.openxmlformats.org/spreadsheetml/2006/main">
  <authors>
    <author>Tran Hung Phi</author>
  </authors>
  <commentList>
    <comment ref="B9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Một hộp mực in được 2500 trang
</t>
        </r>
      </text>
    </comment>
    <comment ref="B10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Một hộp mực photo đựoc 2500 trang</t>
        </r>
      </text>
    </comment>
    <comment ref="E10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</commentList>
</comments>
</file>

<file path=xl/comments9.xml><?xml version="1.0" encoding="utf-8"?>
<comments xmlns="http://schemas.openxmlformats.org/spreadsheetml/2006/main">
  <authors>
    <author>Tran Hung Phi</author>
  </authors>
  <commentList>
    <comment ref="B8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Một hộp mực in được 2500 trang
</t>
        </r>
      </text>
    </comment>
    <comment ref="B9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Một hộp mực photo đựoc 2500 trang</t>
        </r>
      </text>
    </comment>
    <comment ref="E9" authorId="0">
      <text>
        <r>
          <rPr>
            <b/>
            <sz val="8"/>
            <rFont val="Tahoma"/>
            <family val="2"/>
          </rPr>
          <t>Tran Hung Phi:</t>
        </r>
        <r>
          <rPr>
            <sz val="8"/>
            <rFont val="Tahoma"/>
            <family val="2"/>
          </rPr>
          <t xml:space="preserve">
Dùng để photo 17 sổ cho 2 cấp (trong đó 1 trang sổ = 2 trang A4)</t>
        </r>
      </text>
    </comment>
  </commentList>
</comments>
</file>

<file path=xl/sharedStrings.xml><?xml version="1.0" encoding="utf-8"?>
<sst xmlns="http://schemas.openxmlformats.org/spreadsheetml/2006/main" count="8370" uniqueCount="785">
  <si>
    <t xml:space="preserve">Lương </t>
  </si>
  <si>
    <t>KTV 3</t>
  </si>
  <si>
    <t>KTV  4</t>
  </si>
  <si>
    <t>KTV 5</t>
  </si>
  <si>
    <t>KTV 6</t>
  </si>
  <si>
    <t>KTV 8</t>
  </si>
  <si>
    <t>KTV 10</t>
  </si>
  <si>
    <t>STT</t>
  </si>
  <si>
    <t>DANH  MỤC  CÔNG  VIỆC</t>
  </si>
  <si>
    <t>Kỹ sư 2</t>
  </si>
  <si>
    <t>Kỹ sư 3</t>
  </si>
  <si>
    <t>Lương BQ</t>
  </si>
  <si>
    <t>Nhóm</t>
  </si>
  <si>
    <t>ngày/nhóm</t>
  </si>
  <si>
    <t>2KTV4</t>
  </si>
  <si>
    <t>1KTV4</t>
  </si>
  <si>
    <t>tính</t>
  </si>
  <si>
    <t>ngày</t>
  </si>
  <si>
    <t>I</t>
  </si>
  <si>
    <t>II</t>
  </si>
  <si>
    <t>1.1</t>
  </si>
  <si>
    <t>1.2</t>
  </si>
  <si>
    <t>2.1</t>
  </si>
  <si>
    <t>2.2</t>
  </si>
  <si>
    <t>2.3</t>
  </si>
  <si>
    <t>Số</t>
  </si>
  <si>
    <t>Đơn</t>
  </si>
  <si>
    <t>Chi  phí  trực  tiếp</t>
  </si>
  <si>
    <t>Chi phí</t>
  </si>
  <si>
    <t>Đơn gía</t>
  </si>
  <si>
    <t>Tên  sản  phẩm</t>
  </si>
  <si>
    <t>vị</t>
  </si>
  <si>
    <t>LĐKT</t>
  </si>
  <si>
    <t xml:space="preserve"> Vật  tư</t>
  </si>
  <si>
    <t xml:space="preserve"> KH máy</t>
  </si>
  <si>
    <t>Tổng</t>
  </si>
  <si>
    <t>chung</t>
  </si>
  <si>
    <t>sản phẩm</t>
  </si>
  <si>
    <t>(đồng)</t>
  </si>
  <si>
    <t>cộng</t>
  </si>
  <si>
    <t>3.1</t>
  </si>
  <si>
    <t>3.2</t>
  </si>
  <si>
    <t>1.3</t>
  </si>
  <si>
    <t>-</t>
  </si>
  <si>
    <t>Đơn vị tính</t>
  </si>
  <si>
    <t>Thành  tiền</t>
  </si>
  <si>
    <t>1.4</t>
  </si>
  <si>
    <t>1.5</t>
  </si>
  <si>
    <t>2.4</t>
  </si>
  <si>
    <t xml:space="preserve">Lương 
ngày </t>
  </si>
  <si>
    <t>Định 
mức</t>
  </si>
  <si>
    <t>Định biên</t>
  </si>
  <si>
    <t xml:space="preserve">Năng </t>
  </si>
  <si>
    <t>lượng</t>
  </si>
  <si>
    <t>Công  cụ</t>
  </si>
  <si>
    <t>dụng cụ</t>
  </si>
  <si>
    <t>III</t>
  </si>
  <si>
    <t>Công tác chuẩn bị tiếp nhận</t>
  </si>
  <si>
    <t>Dữ liệu đo và tính toán lưới trắc địa</t>
  </si>
  <si>
    <t>Dữ liệu phim, ảnh không</t>
  </si>
  <si>
    <t>Dữ liệu bản đồ gốc</t>
  </si>
  <si>
    <t>1.3.1</t>
  </si>
  <si>
    <t>Dữ liệu BĐĐH thành lập bằng công nghệ ảnh số</t>
  </si>
  <si>
    <t>1.3.2</t>
  </si>
  <si>
    <t>Dữ liệu BĐĐH thành lập bằng phương pháp biên vẽ</t>
  </si>
  <si>
    <t>1.3.3</t>
  </si>
  <si>
    <t>Dữ liệu BĐĐH thành lập bằng phương pháp hiện chỉnh</t>
  </si>
  <si>
    <t>1.3.4</t>
  </si>
  <si>
    <t>Dữ liệu bản đồ nền</t>
  </si>
  <si>
    <t>1.3.5</t>
  </si>
  <si>
    <t>Dữ liệu bản đồ địa hình đáy biển</t>
  </si>
  <si>
    <t>1.3.6</t>
  </si>
  <si>
    <t>Dữ liệu bản đồ địa hình cơ sở</t>
  </si>
  <si>
    <t>1.3.7</t>
  </si>
  <si>
    <t>Dữ liệu bản đồ địa chính</t>
  </si>
  <si>
    <t>1.3.8</t>
  </si>
  <si>
    <t>Dữ liệu bản đồ hành chính</t>
  </si>
  <si>
    <t>Dữ liệu bản đồ chế in</t>
  </si>
  <si>
    <t>Cơ sở dữ liệu nền địa lý</t>
  </si>
  <si>
    <t>1.5.1</t>
  </si>
  <si>
    <t>CSDL nền địa lý thành lập từ ảnh hàng không</t>
  </si>
  <si>
    <t>1.5.2</t>
  </si>
  <si>
    <t>THU NHẬN THÔNG TIN DỮ LIỆU ĐO ĐẠC VÀ BẢN ĐỒ</t>
  </si>
  <si>
    <t>QUẢN LÝ THÔNG TIN DỮ LIỆU ĐO 
ĐẠC VÀ BẢN ĐỒ</t>
  </si>
  <si>
    <t>CSDL nền địa lý thành lập từ bản đồ địa hình số</t>
  </si>
  <si>
    <t>1.5.3</t>
  </si>
  <si>
    <t>CSDL nền địa lý thành lập từ bản đồ địa chính cơ sở</t>
  </si>
  <si>
    <t>1.5.4</t>
  </si>
  <si>
    <t>CSDL nền địa lý thành lập từ hệ thống thông tin địa hình - thuỷ văn</t>
  </si>
  <si>
    <t>1.6</t>
  </si>
  <si>
    <t>Tài liệu kỹ thuật ngành</t>
  </si>
  <si>
    <t>1.7</t>
  </si>
  <si>
    <t>Hồ sơ và bản đồ địa giới hành chính</t>
  </si>
  <si>
    <t>Kiểm tra dữ liệu</t>
  </si>
  <si>
    <t>Dữ liệu trắc địa</t>
  </si>
  <si>
    <t>2.1.1</t>
  </si>
  <si>
    <t>Dữ liệu đo và tính toán ngoại nghiệp lưới trắc địa</t>
  </si>
  <si>
    <t>2KS3</t>
  </si>
  <si>
    <t>2.1.1.1</t>
  </si>
  <si>
    <t>Dữ liệu toạ độ</t>
  </si>
  <si>
    <t>2.1.1.2</t>
  </si>
  <si>
    <t>Dữ liệu độ cao</t>
  </si>
  <si>
    <t>2.1.1.3</t>
  </si>
  <si>
    <t>Dữ liệu trọng lực</t>
  </si>
  <si>
    <t>2.1.2</t>
  </si>
  <si>
    <t xml:space="preserve">Dữ liệu tính toán bình sai nội nghiệp lưới trắc địa </t>
  </si>
  <si>
    <t>2.1.2.1</t>
  </si>
  <si>
    <t>2.1.2.2</t>
  </si>
  <si>
    <t>Dữ liệu phim, ảnh hàng không</t>
  </si>
  <si>
    <t>2.3.1</t>
  </si>
  <si>
    <t>2.3.2</t>
  </si>
  <si>
    <t>2.3.3</t>
  </si>
  <si>
    <t>2.3.4</t>
  </si>
  <si>
    <t>2.3.5</t>
  </si>
  <si>
    <t>2.3.6</t>
  </si>
  <si>
    <t>Dữ liệu bản đồ địa chính cơ sở</t>
  </si>
  <si>
    <t>2.3.7</t>
  </si>
  <si>
    <t>2.3.8</t>
  </si>
  <si>
    <t>2.5</t>
  </si>
  <si>
    <t>2.5.1</t>
  </si>
  <si>
    <t>2.5.2</t>
  </si>
  <si>
    <t>Kỹ sư 4</t>
  </si>
  <si>
    <t>Kỹ sư 5</t>
  </si>
  <si>
    <t>2.5.3</t>
  </si>
  <si>
    <t>CSDL nền địa lý thành lập từ BĐĐC cơ sở</t>
  </si>
  <si>
    <t>2.5.4</t>
  </si>
  <si>
    <t>2.6</t>
  </si>
  <si>
    <t>2.7</t>
  </si>
  <si>
    <t>2.7.1</t>
  </si>
  <si>
    <t>Hồ sơ địa giới hành chính cấp xã</t>
  </si>
  <si>
    <t>2.7.2</t>
  </si>
  <si>
    <t>Hồ sơ địa giới hành chính cấp huyện</t>
  </si>
  <si>
    <t>2.7.3</t>
  </si>
  <si>
    <t>Hồ sơ địa giới hành chính cấp tỉnh</t>
  </si>
  <si>
    <t>Nhập kho</t>
  </si>
  <si>
    <t>Lập phiếu nhập kho</t>
  </si>
  <si>
    <t>3.1.1</t>
  </si>
  <si>
    <t>KTV 2</t>
  </si>
  <si>
    <t>1KTV2</t>
  </si>
  <si>
    <t>3.1.2</t>
  </si>
  <si>
    <t>Dữ liệu phim. ảnh hàng không</t>
  </si>
  <si>
    <t>3.1.3</t>
  </si>
  <si>
    <t>3.1.3.1</t>
  </si>
  <si>
    <t>3.1.3.2</t>
  </si>
  <si>
    <t>3.1.3.3</t>
  </si>
  <si>
    <t>3.1.3.4</t>
  </si>
  <si>
    <t>3.1.3.5</t>
  </si>
  <si>
    <t>3.1.3.6</t>
  </si>
  <si>
    <t xml:space="preserve">Dữ liệu bản đồ địa chính cơ sở </t>
  </si>
  <si>
    <t>3.1.3.7</t>
  </si>
  <si>
    <t>3.1.3.8</t>
  </si>
  <si>
    <t>3.1.4</t>
  </si>
  <si>
    <t>3.1.5</t>
  </si>
  <si>
    <t>3.1.5.1</t>
  </si>
  <si>
    <t>3.1.5.2</t>
  </si>
  <si>
    <t>3.1.5.3</t>
  </si>
  <si>
    <t>3.1.5.4</t>
  </si>
  <si>
    <t>3.1.6</t>
  </si>
  <si>
    <t>3.1.7</t>
  </si>
  <si>
    <t>Vận chuyển dữ liệu vào kho</t>
  </si>
  <si>
    <t>3.2.1</t>
  </si>
  <si>
    <t>3.2.2</t>
  </si>
  <si>
    <t>3.2.3</t>
  </si>
  <si>
    <t>3.2.3.1</t>
  </si>
  <si>
    <t>3.2.3.2</t>
  </si>
  <si>
    <t>3.2.3.3</t>
  </si>
  <si>
    <t>3.2.3.4</t>
  </si>
  <si>
    <t>3.2.3.5</t>
  </si>
  <si>
    <t>3.2.3.6</t>
  </si>
  <si>
    <t>3.2.3.7</t>
  </si>
  <si>
    <t xml:space="preserve">Dữ liệu bản đồ địa chính </t>
  </si>
  <si>
    <t xml:space="preserve">Dữ liệu bản đồ hành chính </t>
  </si>
  <si>
    <t>3.2.4</t>
  </si>
  <si>
    <t>3.2.5</t>
  </si>
  <si>
    <t>3.2.5.1</t>
  </si>
  <si>
    <t>3.2.5.2</t>
  </si>
  <si>
    <t>3.2.5.3</t>
  </si>
  <si>
    <t>3.2.5.4</t>
  </si>
  <si>
    <t>3.2.6</t>
  </si>
  <si>
    <t>3.2.7</t>
  </si>
  <si>
    <t>I.1</t>
  </si>
  <si>
    <t>Tiếp nhận dữ liệu</t>
  </si>
  <si>
    <t>I.2</t>
  </si>
  <si>
    <t>Thu thập thông tin dữ liệu đo đạc và bản đồ</t>
  </si>
  <si>
    <t>I.2.1</t>
  </si>
  <si>
    <t>Thu thập thông tin về dữ liệu</t>
  </si>
  <si>
    <t>Công tác chuẩn bị</t>
  </si>
  <si>
    <t>Thống kê thông tin về dữ liệu</t>
  </si>
  <si>
    <t>Trắc địa</t>
  </si>
  <si>
    <t>Bản đồ</t>
  </si>
  <si>
    <t>Phim ảnh</t>
  </si>
  <si>
    <t>Chuyển thông tin vào kho</t>
  </si>
  <si>
    <t>I.2.2</t>
  </si>
  <si>
    <t>Thu thập dữ liệu</t>
  </si>
  <si>
    <t>1KS3</t>
  </si>
  <si>
    <t>Dữ liệu bản đồ</t>
  </si>
  <si>
    <t>Bản đồ dạng số</t>
  </si>
  <si>
    <t>Bản đồ in trên giấy</t>
  </si>
  <si>
    <t>Kiểm tra, đánh giá dữ liệu</t>
  </si>
  <si>
    <t>Dữ liệu phim, ảnh dạng số</t>
  </si>
  <si>
    <t>Dữ liệu phim ảnh số</t>
  </si>
  <si>
    <t>Dữ liệu bản đồ số</t>
  </si>
  <si>
    <t>Dữ liệu ảnh số</t>
  </si>
  <si>
    <t>TỔ CHỨC THÔNG TIN DỮ LIỆU ĐO ĐẠC VÀ BẢN ĐỒ</t>
  </si>
  <si>
    <t>II.1</t>
  </si>
  <si>
    <t>Thông tin dữ liệu trắc địa</t>
  </si>
  <si>
    <t>Thông tin dữ liệu phim, ảnh</t>
  </si>
  <si>
    <t>Thông tin dữ liệu bản đồ</t>
  </si>
  <si>
    <t>II.2</t>
  </si>
  <si>
    <t>Tổ chức thông tin dữ liệu</t>
  </si>
  <si>
    <t>II.2.1</t>
  </si>
  <si>
    <t>Tổ chức thông tin dữ liệu truyền thống</t>
  </si>
  <si>
    <t>II.2.1.1</t>
  </si>
  <si>
    <t>II.2.1.2</t>
  </si>
  <si>
    <t>Dữ liệu phim, ảnh</t>
  </si>
  <si>
    <t>II.2.1.3</t>
  </si>
  <si>
    <t>Dữ liệu bản đồ địa hình thành lập bằng công nghệ ảnh số</t>
  </si>
  <si>
    <t>Thông tin dữ liệu bản đồ địa hình thành lập bằng phương pháp biên vẽ</t>
  </si>
  <si>
    <t>Dữ liệu bản đồ địa hình thành lập bằng phương pháp hiện chỉnh</t>
  </si>
  <si>
    <t>II.2.1.4</t>
  </si>
  <si>
    <t>Cơ sở dữ liệu nền địa lý thành lập từ ảnh hàng không</t>
  </si>
  <si>
    <t>Cơ sở dữ liệu nền địa lý thành lập từ bản đồ địa hình số</t>
  </si>
  <si>
    <t>Cơ sở dữ liệu nền địa lý thành lập từ hệ thống thông tin địa hình - thuỷ văn</t>
  </si>
  <si>
    <t>II.2.1.5</t>
  </si>
  <si>
    <t>1KS2</t>
  </si>
  <si>
    <t>II.2.1.6</t>
  </si>
  <si>
    <t>II.2.2</t>
  </si>
  <si>
    <t>Tổ chức thông tin dữ liệu số</t>
  </si>
  <si>
    <t>II.2.2.1</t>
  </si>
  <si>
    <t>Hoàn thiện dữ liệu độ cao, trọng lực</t>
  </si>
  <si>
    <t>Thông tin về dữ liệu trắc địa</t>
  </si>
  <si>
    <t>II.2.2.2</t>
  </si>
  <si>
    <t>Thông tin về dữ liệu phim, ảnh</t>
  </si>
  <si>
    <t>II.2.2.3</t>
  </si>
  <si>
    <t>Dữ liệu bản đồ dạng số</t>
  </si>
  <si>
    <t>Thông tin về dữ liệu bản đồ</t>
  </si>
  <si>
    <t>II.2.2.4</t>
  </si>
  <si>
    <t>Dữ liệu bình đồ ảnh số</t>
  </si>
  <si>
    <t>II.2.2.5</t>
  </si>
  <si>
    <t xml:space="preserve">Cơ sở dữ liệu nền địa lý </t>
  </si>
  <si>
    <t>Tỷ lệ 1: 1000000</t>
  </si>
  <si>
    <t>Tỷ lệ 1: 500000</t>
  </si>
  <si>
    <t>Tỷ lệ 1: 250000</t>
  </si>
  <si>
    <t>Tỷ lệ 1: 100000</t>
  </si>
  <si>
    <t>Tỷ lệ 1: 50000</t>
  </si>
  <si>
    <t>Tỷ lệ 1: 10000</t>
  </si>
  <si>
    <t>Tỷ lệ 1: 5000</t>
  </si>
  <si>
    <t>Tỷ lệ 1: 2000</t>
  </si>
  <si>
    <t>II.2.2.6</t>
  </si>
  <si>
    <t xml:space="preserve">Dữ liệu mô hình số độ cao </t>
  </si>
  <si>
    <t>II.2.3</t>
  </si>
  <si>
    <t>Tổ chức công cụ tra cứu</t>
  </si>
  <si>
    <t>II.2.3.1</t>
  </si>
  <si>
    <t>Trên giấy</t>
  </si>
  <si>
    <t>II.2.3.1.1</t>
  </si>
  <si>
    <t>Thông tin dữ liệu toạ độ</t>
  </si>
  <si>
    <t>Thông tin dữ liệu độ cao</t>
  </si>
  <si>
    <t>Thông tin dữ liệu trọng lực</t>
  </si>
  <si>
    <t>II.2.3.1.2</t>
  </si>
  <si>
    <t>II.2.3.1.3</t>
  </si>
  <si>
    <t>II.2.3.1.4</t>
  </si>
  <si>
    <t>Thông tin dữ liệu bình đồ ảnh số</t>
  </si>
  <si>
    <t>II.2.3.1.5</t>
  </si>
  <si>
    <t>II.2.3.1.6</t>
  </si>
  <si>
    <t>II.2.3.1.7</t>
  </si>
  <si>
    <t>II.2.3.1.8</t>
  </si>
  <si>
    <t>Thông tin dữ liệu mô hình số độ cao</t>
  </si>
  <si>
    <t>II.2.3.2</t>
  </si>
  <si>
    <t>Trên phần mềm</t>
  </si>
  <si>
    <t>II.2.3.2.1</t>
  </si>
  <si>
    <t>II.2.3.2.2</t>
  </si>
  <si>
    <t>II.2.3.2.3</t>
  </si>
  <si>
    <t>II.2.3.2.4</t>
  </si>
  <si>
    <t>II.2.3.2.5</t>
  </si>
  <si>
    <t>II.2.3.2.6</t>
  </si>
  <si>
    <t>II.2.3.2.7</t>
  </si>
  <si>
    <t>II.2.3.2.8</t>
  </si>
  <si>
    <t>II.2.3.3</t>
  </si>
  <si>
    <t>Trên mạng thông tin điện tử</t>
  </si>
  <si>
    <t>II.2.3.3.1</t>
  </si>
  <si>
    <t>II.2.3.3.2</t>
  </si>
  <si>
    <t>II.2.3.3.3</t>
  </si>
  <si>
    <t>II.2.3.3.4</t>
  </si>
  <si>
    <t>II.2.3.3.5</t>
  </si>
  <si>
    <t>II.2.3.3.6</t>
  </si>
  <si>
    <t>II.2.3.3.7</t>
  </si>
  <si>
    <t>II.2.3.3.8</t>
  </si>
  <si>
    <t>II.3</t>
  </si>
  <si>
    <t>Lập báo cáo về tổ chức thông tin dữ liệu</t>
  </si>
  <si>
    <t>BẢO TRÌ THÔNG TIN DỮ LIỆU ĐO ĐẠC VÀ BẢN ĐỒ</t>
  </si>
  <si>
    <t>III.1</t>
  </si>
  <si>
    <t>Bảo trì kho dữ liệu</t>
  </si>
  <si>
    <t>III.1.1</t>
  </si>
  <si>
    <t>Kiểm tra thiết bị, an toàn kho và vệ sinh kho dữ liệu</t>
  </si>
  <si>
    <t>III.1.1.1</t>
  </si>
  <si>
    <t>Kho dữ liệu trắc địa</t>
  </si>
  <si>
    <t>III.1.1.2</t>
  </si>
  <si>
    <t>Kho dữ liệu phim ảnh</t>
  </si>
  <si>
    <t>III.1.1.3</t>
  </si>
  <si>
    <t>Kho dữ liệu bản đồ gốc</t>
  </si>
  <si>
    <t>III.1.1.4</t>
  </si>
  <si>
    <t>Kho dữ liệu bản đồ chế in</t>
  </si>
  <si>
    <t>III.1.1.5</t>
  </si>
  <si>
    <t>III.1.1.6</t>
  </si>
  <si>
    <t>Kho dữ liệu số</t>
  </si>
  <si>
    <t>Kho tài liệu kỹ thuật ngành</t>
  </si>
  <si>
    <t>III.1.1.7</t>
  </si>
  <si>
    <t>Kho hồ sơ và bản đồ địa giới hành chính</t>
  </si>
  <si>
    <t>III.2</t>
  </si>
  <si>
    <t>Bảo trì thông tin dữ liệu</t>
  </si>
  <si>
    <t>III.2.1</t>
  </si>
  <si>
    <t>III.1.2</t>
  </si>
  <si>
    <t>Lập báo cáo về an toàn kho</t>
  </si>
  <si>
    <t>III.2.2</t>
  </si>
  <si>
    <t>Bảo trì dữ liệu và thiết bị</t>
  </si>
  <si>
    <t>III.2.2.1</t>
  </si>
  <si>
    <t>Đảo kho</t>
  </si>
  <si>
    <t xml:space="preserve">Bản đồ </t>
  </si>
  <si>
    <t>III.2.2.2</t>
  </si>
  <si>
    <t>Lau phim</t>
  </si>
  <si>
    <t>III.2.2.3</t>
  </si>
  <si>
    <t>Lau đĩa dữ liệu số</t>
  </si>
  <si>
    <t>III.2.2.4</t>
  </si>
  <si>
    <t>Sao lưu dữ liệu số</t>
  </si>
  <si>
    <t>Sao lưu dữ liệu trắc địa</t>
  </si>
  <si>
    <t>Sao lưu dữ liệu ảnh số</t>
  </si>
  <si>
    <t>Sao lưu bản đồ địa hình số</t>
  </si>
  <si>
    <t>Sao lưu bản đồ địa chính cơ sở</t>
  </si>
  <si>
    <t xml:space="preserve">Sao lưu bản đồ địa chính </t>
  </si>
  <si>
    <t>Sao lưu bình đồ ảnh số</t>
  </si>
  <si>
    <t>Sao lưu mô hình số độ cao</t>
  </si>
  <si>
    <t>III.2.2.5</t>
  </si>
  <si>
    <t>Tu bổ dữ liệu bị hư hỏng</t>
  </si>
  <si>
    <t>Tu bổ dữ liệu trắc địa, dữ liệu bản đồ gốc (A4)</t>
  </si>
  <si>
    <t>Tu bổ dữ liệu phim, ảnh</t>
  </si>
  <si>
    <t>Tu bổ bản đồ chế in (A1)</t>
  </si>
  <si>
    <t>III.2.2.6</t>
  </si>
  <si>
    <t>Quét Virus định kỳ</t>
  </si>
  <si>
    <t>III.2.3</t>
  </si>
  <si>
    <t>Lập báo cáo bảo trì dữ liệu và thiết bị</t>
  </si>
  <si>
    <t>III.3</t>
  </si>
  <si>
    <t>Kiểm kê thông tin dữ liệu</t>
  </si>
  <si>
    <t>III.3.1</t>
  </si>
  <si>
    <t>III.3.2</t>
  </si>
  <si>
    <t>Kiểm kê danh mục, số lượng</t>
  </si>
  <si>
    <t>III.3.2.1</t>
  </si>
  <si>
    <t>Dữ liệu đo và tính toán bình sai nội, ngoại nghiệp (theo công nghệ truyền thống)</t>
  </si>
  <si>
    <t>Ghi chú điểm</t>
  </si>
  <si>
    <t>Bảng thành quả dài</t>
  </si>
  <si>
    <t>III.3.2.2</t>
  </si>
  <si>
    <t xml:space="preserve">Quyển thành quả </t>
  </si>
  <si>
    <t>III.3.2.3</t>
  </si>
  <si>
    <t>Thông tin dữ liệu bản đồ gốc</t>
  </si>
  <si>
    <t>Dữ liệu đo vẽ</t>
  </si>
  <si>
    <t>Đế phim</t>
  </si>
  <si>
    <t>Bản đồ chế in</t>
  </si>
  <si>
    <t>III.3.2.5</t>
  </si>
  <si>
    <t>III.3.2.6</t>
  </si>
  <si>
    <t>III.3.3</t>
  </si>
  <si>
    <t>Tổng hợp và lập báo cáo kiểm kê</t>
  </si>
  <si>
    <t>III.4</t>
  </si>
  <si>
    <t>Tiêu huỷ thông tin dữ liệu hết giá trị sử dụng</t>
  </si>
  <si>
    <t>III.4.1</t>
  </si>
  <si>
    <t>III.4.2</t>
  </si>
  <si>
    <t>Tiêu huỷ dữ liệu (xén)</t>
  </si>
  <si>
    <t>III.4.2.1</t>
  </si>
  <si>
    <t>Tiêu huỷ bản đồ chế in</t>
  </si>
  <si>
    <t>3KTV4</t>
  </si>
  <si>
    <t>III.4.2.2</t>
  </si>
  <si>
    <t>Tiêu huỷ dữ liệu khác</t>
  </si>
  <si>
    <t>III.4.3</t>
  </si>
  <si>
    <t xml:space="preserve">Lập báo cáo và hồ sơ tiêu huỷ dữ liệu </t>
  </si>
  <si>
    <t>CUNG CẤP THÔNG TIN DỮ LIỆU ĐO 
ĐẠC VÀ BẢN ĐỒ</t>
  </si>
  <si>
    <t>CUNG CẤP THÔNG TIN DỮ LIỆU TRỰC TIẾP</t>
  </si>
  <si>
    <t>Tư vấn và làm thủ tục cung cấp thông tin dữ liệu</t>
  </si>
  <si>
    <t>I.1.1</t>
  </si>
  <si>
    <t>I.1.1.1</t>
  </si>
  <si>
    <t>Dữ liệu đo và tính toán bình sai</t>
  </si>
  <si>
    <t>2KS4</t>
  </si>
  <si>
    <t>I.1.1.2</t>
  </si>
  <si>
    <t>Dữ liệu điểm toạ độ, độ cao hoặc trọng lực</t>
  </si>
  <si>
    <t>I.1.2</t>
  </si>
  <si>
    <t>I.1.3</t>
  </si>
  <si>
    <t>I.1.3.1</t>
  </si>
  <si>
    <t>I.1.3.2</t>
  </si>
  <si>
    <t>I.1.3.3</t>
  </si>
  <si>
    <t>Bản đồ in phun</t>
  </si>
  <si>
    <t>I.1.3.4</t>
  </si>
  <si>
    <t>I.1.4</t>
  </si>
  <si>
    <t>I.1.5</t>
  </si>
  <si>
    <t>2KS2</t>
  </si>
  <si>
    <t>I.1.6</t>
  </si>
  <si>
    <t>I.1.7</t>
  </si>
  <si>
    <t>Dữ liệu địa danh</t>
  </si>
  <si>
    <t>Chuẩn bị thông tin dữ liệu</t>
  </si>
  <si>
    <t>I.2.1.1</t>
  </si>
  <si>
    <t>I.2.1.2</t>
  </si>
  <si>
    <t>Photocopy (in) ghi chú điểm toạ độ</t>
  </si>
  <si>
    <t>I.2.1.3</t>
  </si>
  <si>
    <t>In giá trị toạ độ</t>
  </si>
  <si>
    <t>I.2.1.4</t>
  </si>
  <si>
    <t>Photocopy (in) ghi chú điểm độ cao, trọng lực</t>
  </si>
  <si>
    <t>I.2.1.5</t>
  </si>
  <si>
    <t>In giá trị độ cao, trọng lực</t>
  </si>
  <si>
    <t>Dữ liệu ảnh phim ảnh</t>
  </si>
  <si>
    <t>I.2.2.1</t>
  </si>
  <si>
    <t>Quét phim</t>
  </si>
  <si>
    <t>I.2.2.2</t>
  </si>
  <si>
    <t>Sao dữ liệu ảnh số</t>
  </si>
  <si>
    <t>I.2.3</t>
  </si>
  <si>
    <t>I.2.3.1</t>
  </si>
  <si>
    <t>Chuẩn bị dữ liệu bản đồ gốc</t>
  </si>
  <si>
    <t>I.2.3.2</t>
  </si>
  <si>
    <t>Chuẩn bị bản đồ chế in</t>
  </si>
  <si>
    <t>I.2.3.3</t>
  </si>
  <si>
    <t xml:space="preserve">In phun bản đồ </t>
  </si>
  <si>
    <t>I.2.3.4</t>
  </si>
  <si>
    <t>Sao dữ liệu bản đồ số, mô hình số độ cao</t>
  </si>
  <si>
    <t>I.2.4</t>
  </si>
  <si>
    <t>Sao cơ sở dữ liệu nền địa lý</t>
  </si>
  <si>
    <t>I.2.5</t>
  </si>
  <si>
    <t>Chuẩn bị tài liệu kỹ thuật ngành</t>
  </si>
  <si>
    <t>I.2.6</t>
  </si>
  <si>
    <t>Chuẩn bị hồ sơ và bản đồ địa giới hành chính</t>
  </si>
  <si>
    <t>I.2.7</t>
  </si>
  <si>
    <t>Sao dữ liệu địa danh</t>
  </si>
  <si>
    <t>I.3</t>
  </si>
  <si>
    <t>Thống kê, lập báo cáo cung cấp thông tin dữ liệu</t>
  </si>
  <si>
    <t>Làm thủ tục cung cấp</t>
  </si>
  <si>
    <t>TỔNG HỢP TÌNH HÌNH KHAI THÁC SỬ DỤNG THÔNG TIN DỮ LIỆU</t>
  </si>
  <si>
    <t>Tiếp nhận, nghiên cứu báo cáo</t>
  </si>
  <si>
    <t>Bằng 1,10 lần mức quy định cho tư vấn và làm thủ tục cung cấp tại mục I (cung cấp thông tin dữ liệu trực tiếp) chương II phần II</t>
  </si>
  <si>
    <t>Bằng mức quy định cho chuẩn bị thông tin dữ liệu tại mục I (cung cấp thông tin dữ liệu trực tiếp) chương II phần II</t>
  </si>
  <si>
    <t>CUNG CẤP THÔNG TIN DỮ LIỆU QUA ĐƯỜNG BƯU CHÍNH, VIỄN THÔNG</t>
  </si>
  <si>
    <t>Tổng hợp tình hình khai thác sử dụng thông tin dữ liệu</t>
  </si>
  <si>
    <t>BẢNG TÍNH LƯƠNG CÔNG NHÓM  QUẢN LÝ VÀ CUNG CẤP THÔNG TIN DỮ LIỆU ĐO ĐẠC VÀ BẢN ĐỒ</t>
  </si>
  <si>
    <t>BẢNG TÍNH ĐƠN GIÁ NHÂN CÔNG QUẢN LÝ VÀ CUNG CẤP THÔNG TIN DỮ LIỆU ĐO ĐẠC VÀ BẢN ĐỒ</t>
  </si>
  <si>
    <t>BẢNG TÍNH LƯƠNG NGÀY  QUẢN LÝ VÀ CUNG CẤP THÔNG TIN DỮ LIỆU ĐO ĐẠC VÀ BẢN ĐỒ</t>
  </si>
  <si>
    <t>Công nhóm/100 điểm</t>
  </si>
  <si>
    <t>Công nhóm/100 tờ</t>
  </si>
  <si>
    <t>Công nhóm/100 mảnh</t>
  </si>
  <si>
    <t>Công nhóm/8 mảnh</t>
  </si>
  <si>
    <t>Công nhóm/100 quyển</t>
  </si>
  <si>
    <t>Công nhóm/bộ hồ sơ</t>
  </si>
  <si>
    <t>Công/lần</t>
  </si>
  <si>
    <t>Công/100 điểm</t>
  </si>
  <si>
    <t>Công /100 mảnh</t>
  </si>
  <si>
    <t>Công/100 tờ</t>
  </si>
  <si>
    <t>Công /100 tờ</t>
  </si>
  <si>
    <t>Công /100 quyển</t>
  </si>
  <si>
    <t>Công/bộ hồ sơ</t>
  </si>
  <si>
    <t>Công/100 mảnh</t>
  </si>
  <si>
    <t>Công/4 mảnh</t>
  </si>
  <si>
    <t>Công/ mảnh</t>
  </si>
  <si>
    <t>Công/báo cáo</t>
  </si>
  <si>
    <r>
      <t>Công/60 m</t>
    </r>
    <r>
      <rPr>
        <vertAlign val="superscript"/>
        <sz val="12"/>
        <rFont val="Times New Roman"/>
        <family val="1"/>
      </rPr>
      <t xml:space="preserve">2 </t>
    </r>
  </si>
  <si>
    <r>
      <t>Công/m</t>
    </r>
    <r>
      <rPr>
        <vertAlign val="superscript"/>
        <sz val="12"/>
        <rFont val="Times New Roman"/>
        <family val="1"/>
      </rPr>
      <t>3</t>
    </r>
  </si>
  <si>
    <t>Công/10 đĩa</t>
  </si>
  <si>
    <t>Công/đĩa</t>
  </si>
  <si>
    <t>Công/trang</t>
  </si>
  <si>
    <t>Công/tờ</t>
  </si>
  <si>
    <t>Công/10 GB</t>
  </si>
  <si>
    <t>Công/hộp</t>
  </si>
  <si>
    <t>Công/mảnh</t>
  </si>
  <si>
    <t>Công nhóm/100kg</t>
  </si>
  <si>
    <t>Công nhóm/10 điểm</t>
  </si>
  <si>
    <t>Công nhóm/10 tờ</t>
  </si>
  <si>
    <t>Công nhóm/10 mảnh</t>
  </si>
  <si>
    <t>Công nhóm/10 quyển</t>
  </si>
  <si>
    <t>Công nhóm/10 bộ</t>
  </si>
  <si>
    <t>Công nhóm/100 địa danh</t>
  </si>
  <si>
    <t>Công/10 điểm</t>
  </si>
  <si>
    <t>Công/10 tờ</t>
  </si>
  <si>
    <t>Công/10 mảnh</t>
  </si>
  <si>
    <t>Công/10 quyển</t>
  </si>
  <si>
    <t>Công/10 bộ</t>
  </si>
  <si>
    <t>Công/100 địa danh</t>
  </si>
  <si>
    <t>BẢNG TỔNG HỢP  ĐƠN GIÁ QUẢN LÝ VÀ CUNG CẤP THÔNG TIN DỮ LIỆU ĐO ĐẠC VÀ BẢN ĐỒ</t>
  </si>
  <si>
    <t>Thu thập thông tin dữ liệu đo đạc 
và bản đồ</t>
  </si>
  <si>
    <t>Cơ sở dữ liệu nền địa lý thành lập từ bản đồ địa chính cơ sở</t>
  </si>
  <si>
    <t>THUYẾT MINH BẢNG TÍNH ĐƠN GIÁ QUẢN LÝ VÀ CUNG CẤP THÔNG TIN DỮ LIỆU ĐO ĐẠC VÀ BẢN ĐỒ</t>
  </si>
  <si>
    <r>
      <t>Công/60 m</t>
    </r>
    <r>
      <rPr>
        <vertAlign val="superscript"/>
        <sz val="10"/>
        <rFont val="Times New Roman"/>
        <family val="1"/>
      </rPr>
      <t xml:space="preserve">2 </t>
    </r>
  </si>
  <si>
    <r>
      <t>Công/m</t>
    </r>
    <r>
      <rPr>
        <vertAlign val="superscript"/>
        <sz val="10"/>
        <rFont val="Times New Roman"/>
        <family val="1"/>
      </rPr>
      <t>3</t>
    </r>
  </si>
  <si>
    <t>QUẢN LÝ THÔNG TIN DỮ LIỆU ĐO ĐẠC VÀ BẢN ĐỒ</t>
  </si>
  <si>
    <t>(Kèm theo Tờ trình số           /TTr-TNMT ngày       tháng       năm 2010  của Sở Tài nguyên và Môi trường)</t>
  </si>
  <si>
    <t>thứ</t>
  </si>
  <si>
    <t>tự</t>
  </si>
  <si>
    <t>CUNG CẤP THÔNG TIN DỮ LIỆU ĐO ĐẠC VÀ BẢN ĐỒ</t>
  </si>
  <si>
    <t>Quản lý thông tin đo đạc và bản đồ</t>
  </si>
  <si>
    <t>Thu nhận</t>
  </si>
  <si>
    <t>Tên</t>
  </si>
  <si>
    <t>Điểm</t>
  </si>
  <si>
    <t>Tờ</t>
  </si>
  <si>
    <t>Mảnh</t>
  </si>
  <si>
    <t>Quyển</t>
  </si>
  <si>
    <t>Tổ chức</t>
  </si>
  <si>
    <t>Tiếp nhận</t>
  </si>
  <si>
    <t>Thu thập</t>
  </si>
  <si>
    <t xml:space="preserve">Công tác tổ chức thông tin </t>
  </si>
  <si>
    <t>Bộ hồ sơ</t>
  </si>
  <si>
    <t>Chuẩn bị
tiếp nhận</t>
  </si>
  <si>
    <t>Thu thập
 thông tin</t>
  </si>
  <si>
    <t>Kiểm tra, 
đánh giá</t>
  </si>
  <si>
    <t>Công tác
 chuẩn bị</t>
  </si>
  <si>
    <t>Công cụ tra 
cứu trên giấy</t>
  </si>
  <si>
    <t>Trên mạng 
điện tử</t>
  </si>
  <si>
    <t>mảnh</t>
  </si>
  <si>
    <t>Truyền
 thống</t>
  </si>
  <si>
    <t>Tư vấn 
làn thủ tục</t>
  </si>
  <si>
    <t>Dữ liệu toạ độ, độ cao, trọng lực</t>
  </si>
  <si>
    <t>In phun bản đồ</t>
  </si>
  <si>
    <t xml:space="preserve">Đơn vị
</t>
  </si>
  <si>
    <t>Tổng kinh phí quản lý, tổ chức
 thông tin đo đạc và bản đồ</t>
  </si>
  <si>
    <t>Cung cấp trực tiếp thông tin
 đo đạc và bản đồ</t>
  </si>
  <si>
    <t>Chuẩn bị 
dữ liệu</t>
  </si>
  <si>
    <t>Tổng kinh phí cung cấp thông tin
  đạc và bản đồ (đồng)</t>
  </si>
  <si>
    <t>1.1.1</t>
  </si>
  <si>
    <t>.1.1.2</t>
  </si>
  <si>
    <t>.1.1.3</t>
  </si>
  <si>
    <t>.1.2</t>
  </si>
  <si>
    <t>.1.2.2</t>
  </si>
  <si>
    <t>1.2.1</t>
  </si>
  <si>
    <t>.1.3</t>
  </si>
  <si>
    <t>.3.1</t>
  </si>
  <si>
    <t>.3.3</t>
  </si>
  <si>
    <t>3.4</t>
  </si>
  <si>
    <t>3.5</t>
  </si>
  <si>
    <t>3.8</t>
  </si>
  <si>
    <t>3.7</t>
  </si>
  <si>
    <t>3.6</t>
  </si>
  <si>
    <t>6.1</t>
  </si>
  <si>
    <t>6.2</t>
  </si>
  <si>
    <t>6.3</t>
  </si>
  <si>
    <t>6.4</t>
  </si>
  <si>
    <t>8.1</t>
  </si>
  <si>
    <t>8.2</t>
  </si>
  <si>
    <t>8.3</t>
  </si>
  <si>
    <t>Chuẩn
 bị</t>
  </si>
  <si>
    <t>Nhập
 kho</t>
  </si>
  <si>
    <t>Kiểm
 tra</t>
  </si>
  <si>
    <t xml:space="preserve">Dạng
 số </t>
  </si>
  <si>
    <t>Trên
 giấy</t>
  </si>
  <si>
    <t>Trên
 phần mềm</t>
  </si>
  <si>
    <t>Trên
 mạng
 điện tử</t>
  </si>
  <si>
    <t>BẢNG TỔNG HỢP ĐƠN GIÁ QUẢN LÝ VÀ CUNG CẤP THÔNG TIN DỮ LIỆU ĐO ĐẠC VÀ BẢN ĐỒ</t>
  </si>
  <si>
    <t>Công cụ tra 
cứu trên phần mềm</t>
  </si>
  <si>
    <t>Đơn giá 
1 mảnh, 1 bộ, 1 tờ</t>
  </si>
  <si>
    <t>2KS5</t>
  </si>
  <si>
    <t>1KS4</t>
  </si>
  <si>
    <t>1KS5</t>
  </si>
  <si>
    <t>Đơn giá cung cấp
 thông tin trên giấy (đồng)</t>
  </si>
  <si>
    <t>Đơn giá cung cấp
 thông tin trên phần mềm (đồng)</t>
  </si>
  <si>
    <t>Đơn giá cung cấp
 thông tin trên mạng thông tin điện tử (đồng)</t>
  </si>
  <si>
    <t>Căn cứ xây dựng bảng dự thảo đơn giá: Thông tư số 27/2009/TT-BTNMT ngày 14/12/2009 của Bộ Tài nguyên và Môi trường 
quy định về định mức Kinh tế - Kỹ thuật quản lý và cung cấp thông tin dữ liệu đo đạc và bản đồ</t>
  </si>
  <si>
    <t>Đơn vị
 tính</t>
  </si>
  <si>
    <t>Tổng 
cộng</t>
  </si>
  <si>
    <t>Chi phí 
chung 
15%</t>
  </si>
  <si>
    <t>Đơn gía 
sản phẩm</t>
  </si>
  <si>
    <t>3.2.3.8</t>
  </si>
  <si>
    <r>
      <t>Công/60 m</t>
    </r>
    <r>
      <rPr>
        <i/>
        <vertAlign val="superscript"/>
        <sz val="10"/>
        <rFont val="Times New Roman"/>
        <family val="1"/>
      </rPr>
      <t xml:space="preserve">2 </t>
    </r>
  </si>
  <si>
    <r>
      <t>Công/m</t>
    </r>
    <r>
      <rPr>
        <i/>
        <vertAlign val="superscript"/>
        <sz val="10"/>
        <rFont val="Times New Roman"/>
        <family val="1"/>
      </rPr>
      <t>3</t>
    </r>
  </si>
  <si>
    <t>III.3.2.4</t>
  </si>
  <si>
    <t>BẢNG TÍNH ĐƠN GIÁ VẬT TƯ QUẢN LÝ VÀ CUNG CẤP THÔNG TIN DỮ LIỆU
 ĐO ĐẠC VÀ BẢN ĐỒ</t>
  </si>
  <si>
    <t>CHƯƠNG II: CUNG CẤP THÔNG TIN DỮ LIỆU ĐO ĐẠC BẢN ĐỒ</t>
  </si>
  <si>
    <t>Danh mục vật liệu</t>
  </si>
  <si>
    <t>ĐVT</t>
  </si>
  <si>
    <t>Đơn giá</t>
  </si>
  <si>
    <t>Tư vấn và làm thủ tục 
cung cấp thông tin dữ liệu</t>
  </si>
  <si>
    <t>Định mức</t>
  </si>
  <si>
    <t>Thành tiền</t>
  </si>
  <si>
    <t>Định
 mức</t>
  </si>
  <si>
    <t>Giẻ lau</t>
  </si>
  <si>
    <t>kg</t>
  </si>
  <si>
    <t>Xà phòng</t>
  </si>
  <si>
    <t>Nước máy</t>
  </si>
  <si>
    <t>Ghim dập</t>
  </si>
  <si>
    <t>Hộp</t>
  </si>
  <si>
    <t>Ghim vòng</t>
  </si>
  <si>
    <t>Hồ dán</t>
  </si>
  <si>
    <t>Lọ</t>
  </si>
  <si>
    <t>Băng dính to</t>
  </si>
  <si>
    <t>Cuộn</t>
  </si>
  <si>
    <t>Băng dính nhỏ</t>
  </si>
  <si>
    <t>Giấy  A4</t>
  </si>
  <si>
    <t>Ram</t>
  </si>
  <si>
    <t>Sổ thống kê</t>
  </si>
  <si>
    <t xml:space="preserve">Mực in laze (A4) </t>
  </si>
  <si>
    <t>Mực máy Photocopy A3</t>
  </si>
  <si>
    <t xml:space="preserve">Giấy A3 </t>
  </si>
  <si>
    <t xml:space="preserve">Mực in laze (A3) </t>
  </si>
  <si>
    <t>Túi nilon đựng tài liệu</t>
  </si>
  <si>
    <t>Cái</t>
  </si>
  <si>
    <t>Bông lau phim</t>
  </si>
  <si>
    <t>Phong bì khổ A4</t>
  </si>
  <si>
    <t>Phiếu xuất kho</t>
  </si>
  <si>
    <t>Phiếu thu tiền</t>
  </si>
  <si>
    <t>Hoá đơn tài chính</t>
  </si>
  <si>
    <t>Giấy than</t>
  </si>
  <si>
    <t>Giấy gói tài liệu</t>
  </si>
  <si>
    <t>Đĩa CD</t>
  </si>
  <si>
    <t>Cộng (có 8% hao hụt)</t>
  </si>
  <si>
    <t>Hệ số</t>
  </si>
  <si>
    <t>Bằng 1,20 lần mức quy định cho tư vấn và làm thủ tục cung cấp tại mục I (cung cấp thông tin dữ liệu trực tiếp) chương II phần III</t>
  </si>
  <si>
    <t>Bằng mức quy định cho chuẩn bị thông tin dữ liệu tại mục I (cung cấp thông tin dữ liệu trực tiếp) chương II phần III</t>
  </si>
  <si>
    <r>
      <t>m</t>
    </r>
    <r>
      <rPr>
        <vertAlign val="superscript"/>
        <sz val="12"/>
        <rFont val="Times New Roman"/>
        <family val="1"/>
      </rPr>
      <t>3</t>
    </r>
  </si>
  <si>
    <t>CHƯƠNG I: QUẢN LÝ THÔNG TIN DỮ LIỆU ĐO ĐẠC BẢN ĐỒ</t>
  </si>
  <si>
    <t>Kiểm tra thiết bị</t>
  </si>
  <si>
    <t>Lập báo cáo</t>
  </si>
  <si>
    <t>Kiểm kê danh mục, 
số lượng</t>
  </si>
  <si>
    <t>Tiêu huỷ dữ liệu</t>
  </si>
  <si>
    <t>Lập báo cáo và hồ sơ tiêu huỷ dữ liệu</t>
  </si>
  <si>
    <t>Tu bổ dữ liệu hư hỏng</t>
  </si>
  <si>
    <t>Quét virus</t>
  </si>
  <si>
    <t>Ca/lần</t>
  </si>
  <si>
    <t>lần</t>
  </si>
  <si>
    <t>100 tờ</t>
  </si>
  <si>
    <t>10 đĩa</t>
  </si>
  <si>
    <t>1đĩa</t>
  </si>
  <si>
    <t>Trang/tờ A4</t>
  </si>
  <si>
    <t>Ca/10 GB</t>
  </si>
  <si>
    <t xml:space="preserve">Lập báo cáo và hồ sơ tiêu 
huỷ dữ liệu </t>
  </si>
  <si>
    <r>
      <t>Ca/60 m</t>
    </r>
    <r>
      <rPr>
        <vertAlign val="superscript"/>
        <sz val="12"/>
        <rFont val="Times New Roman"/>
        <family val="1"/>
      </rPr>
      <t xml:space="preserve">2 </t>
    </r>
  </si>
  <si>
    <t>100 điểm</t>
  </si>
  <si>
    <t>Ca /100 mảnh</t>
  </si>
  <si>
    <t>Ca/100 tờ</t>
  </si>
  <si>
    <t>Ca/100 điểm</t>
  </si>
  <si>
    <t>Ca/100 mảnh</t>
  </si>
  <si>
    <t>Ca /100 tờ</t>
  </si>
  <si>
    <t>BẢNG TÍNH ĐƠN GIÁ VẬT TƯ QUẢN LÝ VÀ CUNG CẤP THÔNG TIN DỮ 
LIỆU ĐO ĐẠC VÀ BẢN ĐỒ</t>
  </si>
  <si>
    <t>Lần</t>
  </si>
  <si>
    <t>100 mảnh</t>
  </si>
  <si>
    <t>BẢNG TÍNH ĐƠN GIÁ VẬT TƯ QUẢN LÝ VÀ CUNG CẤP THÔNG TIN DỮ LIỆU ĐO ĐẠC VÀ BẢN ĐỒ</t>
  </si>
  <si>
    <t>Chuẩn bị</t>
  </si>
  <si>
    <t>Phiếu nhập kho</t>
  </si>
  <si>
    <t>Dây buộc (nilon)</t>
  </si>
  <si>
    <t>Tiếp nhận thông tin dữ liệu</t>
  </si>
  <si>
    <t>Ca/8 mảnh</t>
  </si>
  <si>
    <t>Ca/100 quyển</t>
  </si>
  <si>
    <t>Ca /bộ hồ sơ</t>
  </si>
  <si>
    <t>Ca/bộ hồ sơ</t>
  </si>
  <si>
    <t>Tổ chức thông tin</t>
  </si>
  <si>
    <t>Mực vẽ các màu</t>
  </si>
  <si>
    <t>Bìa đóng sổ</t>
  </si>
  <si>
    <t>Hộp dựng tài liệu</t>
  </si>
  <si>
    <t>Giấy đóng gói</t>
  </si>
  <si>
    <t>Ca /100 quyển</t>
  </si>
  <si>
    <t>Ca/4 mảnh</t>
  </si>
  <si>
    <t>Ca/ mảnh</t>
  </si>
  <si>
    <t>Ca/báo cáo</t>
  </si>
  <si>
    <t>BẢNG TÍNH ĐƠN GIÁ CÔNG CỤ DỤNG CỤ QUẢN LÝ VÀ CUNG CẤP THÔNG TIN DỮ LIỆU ĐO ĐẠC VÀ BẢN ĐỒ</t>
  </si>
  <si>
    <t>Danh mục dụng cụ</t>
  </si>
  <si>
    <t>Thời hạn (tháng)</t>
  </si>
  <si>
    <t>Đơn
 giá/ca</t>
  </si>
  <si>
    <t>Quần áo đồng phục</t>
  </si>
  <si>
    <t>Dép đi trong phòng</t>
  </si>
  <si>
    <t>đôi</t>
  </si>
  <si>
    <t>Bàn làm việc</t>
  </si>
  <si>
    <t>Ghế tựa</t>
  </si>
  <si>
    <t>Tủ tài liệu</t>
  </si>
  <si>
    <t>Thước nhựa 30 cm</t>
  </si>
  <si>
    <t>Bút bi</t>
  </si>
  <si>
    <t>Bàn dập ghim</t>
  </si>
  <si>
    <t>Cặp tài liệu</t>
  </si>
  <si>
    <t>Kéo cắt giấy</t>
  </si>
  <si>
    <t>Máy tính tay</t>
  </si>
  <si>
    <t>Đồng hồ treo tường</t>
  </si>
  <si>
    <t>Hộp đựng tài liệu</t>
  </si>
  <si>
    <t>Quạt trần 0,1 kw</t>
  </si>
  <si>
    <t>Quạt thông gió 0,04 kw</t>
  </si>
  <si>
    <t>Đèn neon 0,04 kw</t>
  </si>
  <si>
    <t>Máy hút bụi 2kw</t>
  </si>
  <si>
    <t>Máy hút ẩm 1,5kw</t>
  </si>
  <si>
    <t>Điện năng</t>
  </si>
  <si>
    <t>Cộng (có 5% hao hụt và dụng cụ nhỏ)</t>
  </si>
  <si>
    <t>Tổng hợp</t>
  </si>
  <si>
    <t>Ca/10 đ iểm</t>
  </si>
  <si>
    <t>Ca/10 tờ</t>
  </si>
  <si>
    <t>Ca/10 mảnh</t>
  </si>
  <si>
    <t>Ca/10 quyển</t>
  </si>
  <si>
    <t>Ca/10 bộ</t>
  </si>
  <si>
    <t>Ca/100 địa danh</t>
  </si>
  <si>
    <t>Bằng 1,20 lần mức quy định cho tư vấn và làm thủ tục cung cấp tại mục I (cung cấp thông tin dữ liệu trực tiếp) chương II phần II</t>
  </si>
  <si>
    <t>Áo blu</t>
  </si>
  <si>
    <t>Ca/10 đĩa</t>
  </si>
  <si>
    <t>Ca/đĩa</t>
  </si>
  <si>
    <t>Ca/trang</t>
  </si>
  <si>
    <t>Ca/tờ</t>
  </si>
  <si>
    <t>Ca/hộp</t>
  </si>
  <si>
    <t>Ca/mảnh</t>
  </si>
  <si>
    <t>Ca/100kg</t>
  </si>
  <si>
    <r>
      <t>Ca/m</t>
    </r>
    <r>
      <rPr>
        <vertAlign val="superscript"/>
        <sz val="12"/>
        <rFont val="Times New Roman"/>
        <family val="1"/>
      </rPr>
      <t>3</t>
    </r>
  </si>
  <si>
    <t>Bút xoá</t>
  </si>
  <si>
    <t>Bút chì</t>
  </si>
  <si>
    <t>Cặp tài liệu (trình ký)</t>
  </si>
  <si>
    <t>Ghế tựa (bàn làm việc)</t>
  </si>
  <si>
    <t xml:space="preserve"> Đồng hồ treo tường</t>
  </si>
  <si>
    <t>Quạt trần 100W</t>
  </si>
  <si>
    <t>Quạt thông gió 0,04 kW</t>
  </si>
  <si>
    <t>Đèn neon 40W</t>
  </si>
  <si>
    <t>Máy hút bụi 2kW</t>
  </si>
  <si>
    <t>Máy hút ẩm</t>
  </si>
  <si>
    <t>Kw</t>
  </si>
  <si>
    <t>BẢNG TÍNH ĐƠN GIÁ THIẾT BỊ CÔNG CỤ DỤNG CỤ QUẢN LÝ VÀ CUNG CẤP THÔNG TIN DỮ LIỆU ĐO ĐẠC VÀ BẢN ĐỒ</t>
  </si>
  <si>
    <t>Danh mục thiết bị</t>
  </si>
  <si>
    <t>Công suất</t>
  </si>
  <si>
    <r>
      <t xml:space="preserve">Thời gian SD máy </t>
    </r>
    <r>
      <rPr>
        <sz val="10"/>
        <rFont val="Times New Roman"/>
        <family val="1"/>
      </rPr>
      <t>(năm)</t>
    </r>
  </si>
  <si>
    <t>Nguyên
 giá</t>
  </si>
  <si>
    <t>Mức khấu 
hao 1 ca</t>
  </si>
  <si>
    <t>(kw/h)</t>
  </si>
  <si>
    <t>+</t>
  </si>
  <si>
    <t>Khấu hao</t>
  </si>
  <si>
    <t xml:space="preserve"> </t>
  </si>
  <si>
    <t>Điều hoà nhiệt độ</t>
  </si>
  <si>
    <t>Máy vi tính</t>
  </si>
  <si>
    <t>Máy in Lazer A4</t>
  </si>
  <si>
    <t>Máy photocopy</t>
  </si>
  <si>
    <t>Ca/10 điểm</t>
  </si>
  <si>
    <t>a</t>
  </si>
  <si>
    <t>b</t>
  </si>
  <si>
    <t>c</t>
  </si>
  <si>
    <t>d</t>
  </si>
  <si>
    <t>đ</t>
  </si>
  <si>
    <t>Máy quét phim</t>
  </si>
  <si>
    <t>Đầu ghi CD</t>
  </si>
  <si>
    <t>Máy in phun A0</t>
  </si>
  <si>
    <t>Ca/10 file</t>
  </si>
  <si>
    <t>Dữ liệu khác</t>
  </si>
  <si>
    <t>Lập báo cáo an toàn kho</t>
  </si>
  <si>
    <t>Ca/lần báo cáo</t>
  </si>
  <si>
    <t>Bảo trì  thông tin dữ liệu</t>
  </si>
  <si>
    <t>2.2.1</t>
  </si>
  <si>
    <t>2.2.2</t>
  </si>
  <si>
    <t>2.2.3</t>
  </si>
  <si>
    <t>2.2.4</t>
  </si>
  <si>
    <t>2.2.5</t>
  </si>
  <si>
    <t>Ca/10 trang (tờ)</t>
  </si>
  <si>
    <t>2.2.6</t>
  </si>
  <si>
    <t>Quét virus định kỳ</t>
  </si>
  <si>
    <t>Ca/10GB</t>
  </si>
  <si>
    <t>Công tác chuẩn bị và kiểm kê danh mục, số lượng</t>
  </si>
  <si>
    <t>4.1</t>
  </si>
  <si>
    <t xml:space="preserve">Ca/lần </t>
  </si>
  <si>
    <t>4.2</t>
  </si>
  <si>
    <t>Máy xén giấy</t>
  </si>
  <si>
    <t>4.3</t>
  </si>
  <si>
    <t>Ca/10 trang</t>
  </si>
  <si>
    <t>1.1.2</t>
  </si>
  <si>
    <t>Bộ SAN</t>
  </si>
  <si>
    <t>Bộ</t>
  </si>
  <si>
    <t>2.3.a</t>
  </si>
  <si>
    <t>2.3.b</t>
  </si>
  <si>
    <t>Ca/100 (điểm/tờ/
mảnh/bộ hồ sơ)</t>
  </si>
  <si>
    <t>2.3.c</t>
  </si>
  <si>
    <t>Vận chuyển thông tin vào kho</t>
  </si>
  <si>
    <t>Thống kê thông tin</t>
  </si>
  <si>
    <t>Dữ liệu phim ảnh</t>
  </si>
  <si>
    <t>Công  cụ 
dụng cụ</t>
  </si>
  <si>
    <t>Năng 
lượng</t>
  </si>
  <si>
    <t>HS 2,66</t>
  </si>
  <si>
    <t>BHXH, YT, TN, KPCĐ</t>
  </si>
  <si>
    <t>Đơn giá tính khi khối lượng đơn vị tính thay đổi quá 10% thì tính lại mức theo tỷ lệ thuận với mức trên</t>
  </si>
  <si>
    <t>BẢNG ĐƠN GIÁ QUẢN LÝ VÀ CUNG CẤP THÔNG TIN DỮ LIỆU ĐO ĐẠC VÀ BẢN ĐỒ</t>
  </si>
  <si>
    <t>A</t>
  </si>
  <si>
    <t>3.1.8</t>
  </si>
  <si>
    <t>3.2.8</t>
  </si>
  <si>
    <t>B</t>
  </si>
  <si>
    <t>2.8</t>
  </si>
  <si>
    <t>2.9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</si>
  <si>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</si>
  <si>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</si>
  <si>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</si>
  <si>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</si>
  <si>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</si>
  <si>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</si>
  <si>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</si>
  <si>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</si>
  <si>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</si>
  <si>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TỒ CHỨC THÔNG TIN DỮ LIỆU ĐO ĐẠC VÀ BẢN ĐỒ</t>
  </si>
  <si>
    <t>C</t>
  </si>
  <si>
    <t>ỦY BAN NHÂN DÂN</t>
  </si>
  <si>
    <t>CỘNG HÒA XÃ HỘI CHỦ NGHĨA VIỆT NAM</t>
  </si>
  <si>
    <t>TỈNH ĐỒNG NAI</t>
  </si>
  <si>
    <t>Độc lập - Tự do - Hạnh phúc</t>
  </si>
  <si>
    <t>PHỤ LỤC II</t>
  </si>
  <si>
    <t>(Ban hành kèm theo Quyết định số:                    /QĐ-UBND ngày      tháng         năm 2020 của Ủy ban nhân dân tỉnh Đồng Nai)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</si>
</sst>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0.000"/>
    <numFmt numFmtId="167" formatCode="0.0"/>
    <numFmt numFmtId="168" formatCode="_(* #,##0_);_(* \(#,##0\);_(* &quot;-&quot;??_);_(@_)"/>
    <numFmt numFmtId="169" formatCode="#,##0.0000"/>
    <numFmt numFmtId="170" formatCode="_(* #,##0.0000_);_(* \(#,##0.0000\);_(* &quot;-&quot;??_);_(@_)"/>
    <numFmt numFmtId="171" formatCode="0.0%"/>
    <numFmt numFmtId="172" formatCode="#,##0.000"/>
    <numFmt numFmtId="173" formatCode="_(* #,##0.0_);_(* \(#,##0.0\);_(* &quot;-&quot;??_);_(@_)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VNI-Times"/>
      <family val="0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8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36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color indexed="56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22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16" fillId="33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18" fillId="33" borderId="11" xfId="0" applyNumberFormat="1" applyFont="1" applyFill="1" applyBorder="1" applyAlignment="1">
      <alignment vertical="center"/>
    </xf>
    <xf numFmtId="3" fontId="18" fillId="33" borderId="11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164" fontId="4" fillId="0" borderId="11" xfId="0" applyNumberFormat="1" applyFont="1" applyBorder="1" applyAlignment="1">
      <alignment vertical="center"/>
    </xf>
    <xf numFmtId="3" fontId="18" fillId="0" borderId="11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68" fontId="19" fillId="0" borderId="12" xfId="42" applyNumberFormat="1" applyFont="1" applyBorder="1" applyAlignment="1">
      <alignment vertical="center"/>
    </xf>
    <xf numFmtId="168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15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5" fillId="0" borderId="15" xfId="58" applyNumberFormat="1" applyFont="1" applyBorder="1" applyAlignment="1">
      <alignment horizontal="center" vertical="center"/>
      <protection/>
    </xf>
    <xf numFmtId="0" fontId="5" fillId="0" borderId="11" xfId="58" applyNumberFormat="1" applyFont="1" applyBorder="1" applyAlignment="1">
      <alignment horizontal="center" vertical="center"/>
      <protection/>
    </xf>
    <xf numFmtId="3" fontId="20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168" fontId="4" fillId="0" borderId="11" xfId="42" applyNumberFormat="1" applyFont="1" applyFill="1" applyBorder="1" applyAlignment="1">
      <alignment horizontal="center" vertical="center"/>
    </xf>
    <xf numFmtId="0" fontId="5" fillId="0" borderId="14" xfId="58" applyNumberFormat="1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2" fillId="0" borderId="0" xfId="58" applyFont="1" applyAlignment="1">
      <alignment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5" fillId="0" borderId="10" xfId="58" applyNumberFormat="1" applyFont="1" applyBorder="1" applyAlignment="1">
      <alignment horizontal="center" vertical="center"/>
      <protection/>
    </xf>
    <xf numFmtId="0" fontId="5" fillId="0" borderId="13" xfId="58" applyFont="1" applyBorder="1" applyAlignment="1">
      <alignment horizontal="center" vertical="center"/>
      <protection/>
    </xf>
    <xf numFmtId="0" fontId="5" fillId="0" borderId="13" xfId="58" applyNumberFormat="1" applyFont="1" applyBorder="1" applyAlignment="1">
      <alignment horizontal="center" vertical="center"/>
      <protection/>
    </xf>
    <xf numFmtId="9" fontId="5" fillId="0" borderId="13" xfId="61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3" fontId="22" fillId="34" borderId="11" xfId="0" applyNumberFormat="1" applyFont="1" applyFill="1" applyBorder="1" applyAlignment="1">
      <alignment vertical="center"/>
    </xf>
    <xf numFmtId="3" fontId="22" fillId="34" borderId="11" xfId="0" applyNumberFormat="1" applyFont="1" applyFill="1" applyBorder="1" applyAlignment="1">
      <alignment horizontal="center" vertical="center"/>
    </xf>
    <xf numFmtId="0" fontId="22" fillId="34" borderId="0" xfId="0" applyFont="1" applyFill="1" applyAlignment="1">
      <alignment vertical="center"/>
    </xf>
    <xf numFmtId="0" fontId="16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3" fontId="18" fillId="34" borderId="11" xfId="0" applyNumberFormat="1" applyFont="1" applyFill="1" applyBorder="1" applyAlignment="1">
      <alignment vertical="center"/>
    </xf>
    <xf numFmtId="3" fontId="18" fillId="34" borderId="11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16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vertical="center"/>
    </xf>
    <xf numFmtId="0" fontId="23" fillId="34" borderId="0" xfId="0" applyFont="1" applyFill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3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3" fontId="2" fillId="0" borderId="11" xfId="58" applyNumberFormat="1" applyFont="1" applyBorder="1" applyAlignment="1">
      <alignment horizontal="right" vertical="center"/>
      <protection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4" fillId="0" borderId="14" xfId="58" applyNumberFormat="1" applyFont="1" applyBorder="1" applyAlignment="1">
      <alignment horizontal="center" vertical="center"/>
      <protection/>
    </xf>
    <xf numFmtId="0" fontId="24" fillId="0" borderId="10" xfId="58" applyNumberFormat="1" applyFont="1" applyBorder="1" applyAlignment="1">
      <alignment horizontal="center" vertical="center"/>
      <protection/>
    </xf>
    <xf numFmtId="0" fontId="24" fillId="0" borderId="13" xfId="58" applyNumberFormat="1" applyFont="1" applyBorder="1" applyAlignment="1">
      <alignment horizontal="center" vertical="center"/>
      <protection/>
    </xf>
    <xf numFmtId="168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6" fillId="34" borderId="11" xfId="0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center" vertical="center"/>
    </xf>
    <xf numFmtId="0" fontId="5" fillId="0" borderId="15" xfId="58" applyNumberFormat="1" applyFont="1" applyBorder="1" applyAlignment="1">
      <alignment vertical="center"/>
      <protection/>
    </xf>
    <xf numFmtId="0" fontId="24" fillId="0" borderId="15" xfId="58" applyNumberFormat="1" applyFont="1" applyBorder="1" applyAlignment="1">
      <alignment vertical="center"/>
      <protection/>
    </xf>
    <xf numFmtId="0" fontId="5" fillId="0" borderId="11" xfId="58" applyNumberFormat="1" applyFont="1" applyBorder="1" applyAlignment="1">
      <alignment vertical="center"/>
      <protection/>
    </xf>
    <xf numFmtId="0" fontId="24" fillId="0" borderId="11" xfId="58" applyNumberFormat="1" applyFont="1" applyBorder="1" applyAlignment="1">
      <alignment vertical="center"/>
      <protection/>
    </xf>
    <xf numFmtId="168" fontId="2" fillId="0" borderId="11" xfId="42" applyNumberFormat="1" applyFont="1" applyBorder="1" applyAlignment="1">
      <alignment vertical="center"/>
    </xf>
    <xf numFmtId="0" fontId="20" fillId="36" borderId="11" xfId="0" applyFont="1" applyFill="1" applyBorder="1" applyAlignment="1" quotePrefix="1">
      <alignment horizontal="center" vertical="center"/>
    </xf>
    <xf numFmtId="0" fontId="20" fillId="36" borderId="11" xfId="0" applyFont="1" applyFill="1" applyBorder="1" applyAlignment="1">
      <alignment vertical="center" wrapText="1"/>
    </xf>
    <xf numFmtId="0" fontId="20" fillId="36" borderId="11" xfId="0" applyFont="1" applyFill="1" applyBorder="1" applyAlignment="1">
      <alignment horizontal="center" vertical="center" wrapText="1"/>
    </xf>
    <xf numFmtId="3" fontId="20" fillId="36" borderId="11" xfId="58" applyNumberFormat="1" applyFont="1" applyFill="1" applyBorder="1" applyAlignment="1">
      <alignment horizontal="right" vertical="center"/>
      <protection/>
    </xf>
    <xf numFmtId="3" fontId="20" fillId="36" borderId="11" xfId="0" applyNumberFormat="1" applyFont="1" applyFill="1" applyBorder="1" applyAlignment="1">
      <alignment vertical="center"/>
    </xf>
    <xf numFmtId="168" fontId="20" fillId="36" borderId="11" xfId="42" applyNumberFormat="1" applyFont="1" applyFill="1" applyBorder="1" applyAlignment="1">
      <alignment vertical="center"/>
    </xf>
    <xf numFmtId="168" fontId="20" fillId="36" borderId="11" xfId="0" applyNumberFormat="1" applyFont="1" applyFill="1" applyBorder="1" applyAlignment="1">
      <alignment vertical="center"/>
    </xf>
    <xf numFmtId="0" fontId="20" fillId="36" borderId="0" xfId="0" applyFont="1" applyFill="1" applyAlignment="1">
      <alignment vertical="center"/>
    </xf>
    <xf numFmtId="0" fontId="20" fillId="36" borderId="11" xfId="0" applyFont="1" applyFill="1" applyBorder="1" applyAlignment="1">
      <alignment vertical="center"/>
    </xf>
    <xf numFmtId="168" fontId="2" fillId="0" borderId="11" xfId="42" applyNumberFormat="1" applyFont="1" applyBorder="1" applyAlignment="1">
      <alignment horizontal="center" vertical="center"/>
    </xf>
    <xf numFmtId="3" fontId="2" fillId="36" borderId="11" xfId="0" applyNumberFormat="1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3" fontId="27" fillId="0" borderId="11" xfId="57" applyNumberFormat="1" applyFont="1" applyFill="1" applyBorder="1" applyAlignment="1">
      <alignment vertical="center"/>
      <protection/>
    </xf>
    <xf numFmtId="3" fontId="31" fillId="0" borderId="11" xfId="57" applyNumberFormat="1" applyFont="1" applyFill="1" applyBorder="1" applyAlignment="1">
      <alignment vertical="center"/>
      <protection/>
    </xf>
    <xf numFmtId="3" fontId="32" fillId="0" borderId="11" xfId="57" applyNumberFormat="1" applyFont="1" applyFill="1" applyBorder="1" applyAlignment="1">
      <alignment vertical="center"/>
      <protection/>
    </xf>
    <xf numFmtId="0" fontId="27" fillId="0" borderId="11" xfId="0" applyFont="1" applyBorder="1" applyAlignment="1">
      <alignment vertical="center"/>
    </xf>
    <xf numFmtId="0" fontId="3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3" fontId="28" fillId="0" borderId="11" xfId="57" applyNumberFormat="1" applyFont="1" applyFill="1" applyBorder="1" applyAlignment="1">
      <alignment vertical="center"/>
      <protection/>
    </xf>
    <xf numFmtId="0" fontId="28" fillId="0" borderId="11" xfId="0" applyFont="1" applyBorder="1" applyAlignment="1">
      <alignment vertical="center"/>
    </xf>
    <xf numFmtId="3" fontId="27" fillId="0" borderId="11" xfId="58" applyNumberFormat="1" applyFont="1" applyBorder="1" applyAlignment="1">
      <alignment vertical="center"/>
      <protection/>
    </xf>
    <xf numFmtId="3" fontId="33" fillId="0" borderId="11" xfId="57" applyNumberFormat="1" applyFont="1" applyFill="1" applyBorder="1" applyAlignment="1">
      <alignment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27" fillId="0" borderId="11" xfId="0" applyNumberFormat="1" applyFont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3" fontId="28" fillId="0" borderId="12" xfId="57" applyNumberFormat="1" applyFont="1" applyFill="1" applyBorder="1" applyAlignment="1">
      <alignment vertical="center"/>
      <protection/>
    </xf>
    <xf numFmtId="3" fontId="34" fillId="0" borderId="12" xfId="57" applyNumberFormat="1" applyFont="1" applyFill="1" applyBorder="1" applyAlignment="1">
      <alignment vertical="center"/>
      <protection/>
    </xf>
    <xf numFmtId="3" fontId="33" fillId="0" borderId="11" xfId="0" applyNumberFormat="1" applyFont="1" applyBorder="1" applyAlignment="1">
      <alignment vertical="center"/>
    </xf>
    <xf numFmtId="3" fontId="31" fillId="0" borderId="11" xfId="0" applyNumberFormat="1" applyFont="1" applyBorder="1" applyAlignment="1">
      <alignment vertical="center"/>
    </xf>
    <xf numFmtId="3" fontId="32" fillId="0" borderId="11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 vertical="center"/>
    </xf>
    <xf numFmtId="3" fontId="34" fillId="0" borderId="11" xfId="0" applyNumberFormat="1" applyFont="1" applyBorder="1" applyAlignment="1">
      <alignment vertical="center"/>
    </xf>
    <xf numFmtId="3" fontId="28" fillId="0" borderId="12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3" fontId="29" fillId="0" borderId="12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horizontal="center" wrapText="1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vertical="center" wrapText="1"/>
    </xf>
    <xf numFmtId="0" fontId="28" fillId="0" borderId="15" xfId="57" applyFont="1" applyFill="1" applyBorder="1" applyAlignment="1">
      <alignment vertical="center"/>
      <protection/>
    </xf>
    <xf numFmtId="3" fontId="28" fillId="0" borderId="15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28" fillId="0" borderId="0" xfId="0" applyFont="1" applyAlignment="1">
      <alignment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11" xfId="57" applyFont="1" applyFill="1" applyBorder="1" applyAlignment="1">
      <alignment vertical="center"/>
      <protection/>
    </xf>
    <xf numFmtId="0" fontId="27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horizontal="center"/>
    </xf>
    <xf numFmtId="0" fontId="28" fillId="0" borderId="12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3" fontId="30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3" fontId="19" fillId="34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20" fillId="34" borderId="11" xfId="0" applyFont="1" applyFill="1" applyBorder="1" applyAlignment="1">
      <alignment vertical="center"/>
    </xf>
    <xf numFmtId="3" fontId="20" fillId="0" borderId="0" xfId="0" applyNumberFormat="1" applyFont="1" applyAlignment="1">
      <alignment vertical="center"/>
    </xf>
    <xf numFmtId="3" fontId="31" fillId="0" borderId="0" xfId="0" applyNumberFormat="1" applyFont="1" applyAlignment="1">
      <alignment/>
    </xf>
    <xf numFmtId="0" fontId="31" fillId="0" borderId="15" xfId="0" applyFont="1" applyBorder="1" applyAlignment="1">
      <alignment/>
    </xf>
    <xf numFmtId="0" fontId="33" fillId="0" borderId="15" xfId="57" applyFont="1" applyFill="1" applyBorder="1" applyAlignment="1">
      <alignment vertical="center"/>
      <protection/>
    </xf>
    <xf numFmtId="0" fontId="31" fillId="0" borderId="11" xfId="57" applyFont="1" applyFill="1" applyBorder="1" applyAlignment="1">
      <alignment vertical="center"/>
      <protection/>
    </xf>
    <xf numFmtId="3" fontId="3" fillId="0" borderId="16" xfId="57" applyNumberFormat="1" applyFont="1" applyBorder="1" applyAlignment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3" fillId="0" borderId="11" xfId="57" applyNumberFormat="1" applyFont="1" applyBorder="1" applyAlignment="1">
      <alignment horizontal="center" vertical="center"/>
      <protection/>
    </xf>
    <xf numFmtId="0" fontId="4" fillId="0" borderId="11" xfId="57" applyFont="1" applyBorder="1" applyAlignment="1">
      <alignment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vertical="center"/>
      <protection/>
    </xf>
    <xf numFmtId="0" fontId="3" fillId="0" borderId="14" xfId="57" applyFont="1" applyBorder="1" applyAlignment="1">
      <alignment horizontal="center" vertical="center"/>
      <protection/>
    </xf>
    <xf numFmtId="0" fontId="4" fillId="0" borderId="11" xfId="57" applyFont="1" applyFill="1" applyBorder="1" applyAlignment="1">
      <alignment vertical="center"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0" fontId="3" fillId="0" borderId="11" xfId="57" applyFont="1" applyBorder="1" applyAlignment="1">
      <alignment vertical="center" wrapText="1"/>
      <protection/>
    </xf>
    <xf numFmtId="3" fontId="16" fillId="33" borderId="11" xfId="57" applyNumberFormat="1" applyFont="1" applyFill="1" applyBorder="1" applyAlignment="1">
      <alignment horizontal="center" vertical="center"/>
      <protection/>
    </xf>
    <xf numFmtId="3" fontId="3" fillId="33" borderId="11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Border="1" applyAlignment="1">
      <alignment vertical="center" wrapText="1"/>
      <protection/>
    </xf>
    <xf numFmtId="0" fontId="2" fillId="0" borderId="12" xfId="57" applyFont="1" applyBorder="1" applyAlignment="1">
      <alignment vertical="center"/>
      <protection/>
    </xf>
    <xf numFmtId="3" fontId="3" fillId="0" borderId="18" xfId="57" applyNumberFormat="1" applyFont="1" applyBorder="1" applyAlignment="1">
      <alignment vertical="center"/>
      <protection/>
    </xf>
    <xf numFmtId="3" fontId="3" fillId="0" borderId="18" xfId="57" applyNumberFormat="1" applyFont="1" applyBorder="1" applyAlignment="1">
      <alignment vertical="center" wrapText="1"/>
      <protection/>
    </xf>
    <xf numFmtId="3" fontId="3" fillId="0" borderId="16" xfId="57" applyNumberFormat="1" applyFont="1" applyBorder="1" applyAlignment="1">
      <alignment vertical="center" wrapText="1"/>
      <protection/>
    </xf>
    <xf numFmtId="3" fontId="3" fillId="0" borderId="16" xfId="57" applyNumberFormat="1" applyFont="1" applyBorder="1" applyAlignment="1">
      <alignment vertical="center"/>
      <protection/>
    </xf>
    <xf numFmtId="0" fontId="4" fillId="33" borderId="11" xfId="57" applyFont="1" applyFill="1" applyBorder="1" applyAlignment="1">
      <alignment vertical="center"/>
      <protection/>
    </xf>
    <xf numFmtId="0" fontId="23" fillId="34" borderId="11" xfId="57" applyFont="1" applyFill="1" applyBorder="1" applyAlignment="1">
      <alignment vertical="center"/>
      <protection/>
    </xf>
    <xf numFmtId="3" fontId="16" fillId="34" borderId="11" xfId="57" applyNumberFormat="1" applyFont="1" applyFill="1" applyBorder="1" applyAlignment="1">
      <alignment horizontal="center" vertical="center"/>
      <protection/>
    </xf>
    <xf numFmtId="0" fontId="2" fillId="34" borderId="11" xfId="57" applyFont="1" applyFill="1" applyBorder="1" applyAlignment="1">
      <alignment vertic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34" fillId="0" borderId="19" xfId="57" applyFont="1" applyBorder="1" applyAlignment="1">
      <alignment vertical="center"/>
      <protection/>
    </xf>
    <xf numFmtId="0" fontId="34" fillId="0" borderId="20" xfId="57" applyFont="1" applyBorder="1" applyAlignment="1">
      <alignment vertical="center"/>
      <protection/>
    </xf>
    <xf numFmtId="0" fontId="34" fillId="0" borderId="21" xfId="57" applyFont="1" applyBorder="1" applyAlignment="1">
      <alignment vertical="center"/>
      <protection/>
    </xf>
    <xf numFmtId="3" fontId="20" fillId="0" borderId="12" xfId="58" applyNumberFormat="1" applyFont="1" applyBorder="1" applyAlignment="1">
      <alignment vertical="center"/>
      <protection/>
    </xf>
    <xf numFmtId="3" fontId="27" fillId="0" borderId="12" xfId="0" applyNumberFormat="1" applyFont="1" applyBorder="1" applyAlignment="1">
      <alignment/>
    </xf>
    <xf numFmtId="3" fontId="20" fillId="0" borderId="11" xfId="58" applyNumberFormat="1" applyFont="1" applyBorder="1" applyAlignment="1">
      <alignment vertical="center"/>
      <protection/>
    </xf>
    <xf numFmtId="3" fontId="20" fillId="0" borderId="11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0" fontId="26" fillId="34" borderId="18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vertical="center"/>
    </xf>
    <xf numFmtId="168" fontId="2" fillId="0" borderId="16" xfId="42" applyNumberFormat="1" applyFont="1" applyBorder="1" applyAlignment="1">
      <alignment vertical="center"/>
    </xf>
    <xf numFmtId="168" fontId="25" fillId="0" borderId="16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4" fillId="34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1" xfId="58" applyNumberFormat="1" applyFont="1" applyBorder="1" applyAlignment="1">
      <alignment horizontal="right" vertical="center"/>
      <protection/>
    </xf>
    <xf numFmtId="168" fontId="10" fillId="0" borderId="11" xfId="42" applyNumberFormat="1" applyFont="1" applyBorder="1" applyAlignment="1">
      <alignment horizontal="center" vertical="center"/>
    </xf>
    <xf numFmtId="168" fontId="10" fillId="0" borderId="11" xfId="42" applyNumberFormat="1" applyFont="1" applyBorder="1" applyAlignment="1">
      <alignment vertical="center"/>
    </xf>
    <xf numFmtId="168" fontId="36" fillId="0" borderId="11" xfId="0" applyNumberFormat="1" applyFont="1" applyBorder="1" applyAlignment="1">
      <alignment vertical="center"/>
    </xf>
    <xf numFmtId="0" fontId="10" fillId="0" borderId="0" xfId="58" applyFont="1" applyAlignment="1">
      <alignment vertical="center"/>
      <protection/>
    </xf>
    <xf numFmtId="0" fontId="10" fillId="0" borderId="0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3" fontId="20" fillId="0" borderId="11" xfId="58" applyNumberFormat="1" applyFont="1" applyBorder="1" applyAlignment="1">
      <alignment horizontal="right" vertical="center"/>
      <protection/>
    </xf>
    <xf numFmtId="168" fontId="20" fillId="0" borderId="11" xfId="42" applyNumberFormat="1" applyFont="1" applyBorder="1" applyAlignment="1">
      <alignment horizontal="center" vertical="center"/>
    </xf>
    <xf numFmtId="168" fontId="20" fillId="0" borderId="11" xfId="42" applyNumberFormat="1" applyFont="1" applyBorder="1" applyAlignment="1">
      <alignment vertical="center"/>
    </xf>
    <xf numFmtId="168" fontId="20" fillId="0" borderId="1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3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 quotePrefix="1">
      <alignment horizontal="center" vertical="center"/>
    </xf>
    <xf numFmtId="0" fontId="2" fillId="36" borderId="12" xfId="0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3" fontId="5" fillId="0" borderId="11" xfId="58" applyNumberFormat="1" applyFont="1" applyBorder="1" applyAlignment="1">
      <alignment horizontal="right" vertical="center"/>
      <protection/>
    </xf>
    <xf numFmtId="168" fontId="5" fillId="0" borderId="11" xfId="42" applyNumberFormat="1" applyFont="1" applyBorder="1" applyAlignment="1">
      <alignment vertical="center"/>
    </xf>
    <xf numFmtId="168" fontId="24" fillId="0" borderId="11" xfId="0" applyNumberFormat="1" applyFont="1" applyBorder="1" applyAlignment="1">
      <alignment vertical="center"/>
    </xf>
    <xf numFmtId="0" fontId="10" fillId="0" borderId="11" xfId="0" applyFont="1" applyBorder="1" applyAlignment="1" quotePrefix="1">
      <alignment horizontal="center" vertical="center"/>
    </xf>
    <xf numFmtId="3" fontId="10" fillId="0" borderId="1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3" fontId="2" fillId="0" borderId="11" xfId="58" applyNumberFormat="1" applyFont="1" applyFill="1" applyBorder="1" applyAlignment="1">
      <alignment horizontal="right" vertical="center"/>
      <protection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0" fontId="10" fillId="0" borderId="11" xfId="0" applyFont="1" applyBorder="1" applyAlignment="1" quotePrefix="1">
      <alignment horizontal="right" vertical="center"/>
    </xf>
    <xf numFmtId="0" fontId="2" fillId="0" borderId="11" xfId="0" applyFont="1" applyBorder="1" applyAlignment="1" quotePrefix="1">
      <alignment horizontal="right" vertical="center"/>
    </xf>
    <xf numFmtId="0" fontId="10" fillId="0" borderId="11" xfId="0" applyFont="1" applyBorder="1" applyAlignment="1">
      <alignment vertical="center" wrapText="1"/>
    </xf>
    <xf numFmtId="168" fontId="10" fillId="0" borderId="11" xfId="42" applyNumberFormat="1" applyFont="1" applyBorder="1" applyAlignment="1">
      <alignment horizontal="right" vertical="center"/>
    </xf>
    <xf numFmtId="168" fontId="36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9" fillId="34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5" fillId="0" borderId="0" xfId="58" applyFont="1" applyAlignment="1">
      <alignment vertical="center"/>
      <protection/>
    </xf>
    <xf numFmtId="3" fontId="5" fillId="0" borderId="18" xfId="58" applyNumberFormat="1" applyFont="1" applyBorder="1" applyAlignment="1">
      <alignment horizontal="center" vertical="center"/>
      <protection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4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172" fontId="4" fillId="0" borderId="11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40" fillId="0" borderId="1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3" fontId="42" fillId="0" borderId="12" xfId="42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3" fontId="42" fillId="0" borderId="0" xfId="42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3" fontId="21" fillId="0" borderId="11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2" fillId="0" borderId="13" xfId="42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43" fontId="2" fillId="0" borderId="11" xfId="42" applyFont="1" applyBorder="1" applyAlignment="1">
      <alignment horizontal="right" vertical="center"/>
    </xf>
    <xf numFmtId="4" fontId="4" fillId="0" borderId="15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vertical="center"/>
    </xf>
    <xf numFmtId="3" fontId="19" fillId="0" borderId="11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168" fontId="5" fillId="0" borderId="18" xfId="42" applyNumberFormat="1" applyFont="1" applyBorder="1" applyAlignment="1">
      <alignment horizontal="right" vertical="center"/>
    </xf>
    <xf numFmtId="168" fontId="5" fillId="0" borderId="11" xfId="42" applyNumberFormat="1" applyFont="1" applyBorder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4" fillId="0" borderId="18" xfId="42" applyNumberFormat="1" applyFont="1" applyFill="1" applyBorder="1" applyAlignment="1">
      <alignment horizontal="right" vertical="center" wrapText="1"/>
    </xf>
    <xf numFmtId="3" fontId="4" fillId="0" borderId="11" xfId="42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horizontal="right" vertical="center"/>
    </xf>
    <xf numFmtId="3" fontId="40" fillId="0" borderId="17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26" xfId="42" applyNumberFormat="1" applyFont="1" applyFill="1" applyBorder="1" applyAlignment="1">
      <alignment horizontal="right" vertical="center" wrapText="1"/>
    </xf>
    <xf numFmtId="3" fontId="4" fillId="0" borderId="10" xfId="42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4" fillId="0" borderId="16" xfId="0" applyFont="1" applyBorder="1" applyAlignment="1" quotePrefix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42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46" fillId="34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9" fillId="0" borderId="0" xfId="0" applyFont="1" applyAlignment="1">
      <alignment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3" fontId="3" fillId="0" borderId="12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3" fontId="3" fillId="0" borderId="15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17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 wrapText="1"/>
    </xf>
    <xf numFmtId="0" fontId="47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3" fontId="19" fillId="0" borderId="11" xfId="0" applyNumberFormat="1" applyFont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168" fontId="2" fillId="0" borderId="11" xfId="42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168" fontId="2" fillId="0" borderId="11" xfId="42" applyNumberFormat="1" applyFont="1" applyBorder="1" applyAlignment="1">
      <alignment horizontal="right" vertical="center"/>
    </xf>
    <xf numFmtId="3" fontId="10" fillId="0" borderId="11" xfId="58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3" fontId="5" fillId="0" borderId="11" xfId="58" applyNumberFormat="1" applyFont="1" applyFill="1" applyBorder="1" applyAlignment="1">
      <alignment horizontal="right" vertical="center"/>
      <protection/>
    </xf>
    <xf numFmtId="3" fontId="2" fillId="0" borderId="11" xfId="0" applyNumberFormat="1" applyFont="1" applyFill="1" applyBorder="1" applyAlignment="1">
      <alignment vertical="center"/>
    </xf>
    <xf numFmtId="3" fontId="2" fillId="0" borderId="16" xfId="58" applyNumberFormat="1" applyFont="1" applyBorder="1" applyAlignment="1">
      <alignment horizontal="right" vertical="center"/>
      <protection/>
    </xf>
    <xf numFmtId="0" fontId="5" fillId="34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3" fontId="5" fillId="0" borderId="18" xfId="58" applyNumberFormat="1" applyFont="1" applyBorder="1" applyAlignment="1">
      <alignment horizontal="right" vertical="center"/>
      <protection/>
    </xf>
    <xf numFmtId="3" fontId="5" fillId="37" borderId="17" xfId="0" applyNumberFormat="1" applyFont="1" applyFill="1" applyBorder="1" applyAlignment="1">
      <alignment horizontal="center" vertical="center"/>
    </xf>
    <xf numFmtId="3" fontId="5" fillId="37" borderId="17" xfId="58" applyNumberFormat="1" applyFont="1" applyFill="1" applyBorder="1" applyAlignment="1">
      <alignment horizontal="right" vertical="center"/>
      <protection/>
    </xf>
    <xf numFmtId="3" fontId="50" fillId="0" borderId="11" xfId="0" applyNumberFormat="1" applyFont="1" applyBorder="1" applyAlignment="1">
      <alignment vertical="center"/>
    </xf>
    <xf numFmtId="43" fontId="2" fillId="0" borderId="11" xfId="42" applyFont="1" applyBorder="1" applyAlignment="1">
      <alignment vertical="center"/>
    </xf>
    <xf numFmtId="43" fontId="10" fillId="0" borderId="11" xfId="42" applyFont="1" applyBorder="1" applyAlignment="1">
      <alignment vertical="center"/>
    </xf>
    <xf numFmtId="43" fontId="20" fillId="0" borderId="11" xfId="42" applyFont="1" applyBorder="1" applyAlignment="1">
      <alignment horizontal="right" vertical="center"/>
    </xf>
    <xf numFmtId="43" fontId="10" fillId="0" borderId="11" xfId="42" applyFont="1" applyBorder="1" applyAlignment="1">
      <alignment horizontal="right" vertical="center"/>
    </xf>
    <xf numFmtId="0" fontId="37" fillId="0" borderId="11" xfId="0" applyFont="1" applyFill="1" applyBorder="1" applyAlignment="1" quotePrefix="1">
      <alignment horizontal="center" vertical="center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24" fillId="34" borderId="27" xfId="0" applyFont="1" applyFill="1" applyBorder="1" applyAlignment="1">
      <alignment vertical="center" wrapText="1"/>
    </xf>
    <xf numFmtId="3" fontId="20" fillId="0" borderId="11" xfId="58" applyNumberFormat="1" applyFont="1" applyFill="1" applyBorder="1" applyAlignment="1">
      <alignment horizontal="right" vertical="center"/>
      <protection/>
    </xf>
    <xf numFmtId="0" fontId="20" fillId="0" borderId="11" xfId="0" applyFont="1" applyBorder="1" applyAlignment="1">
      <alignment horizontal="right" vertical="center"/>
    </xf>
    <xf numFmtId="43" fontId="2" fillId="0" borderId="11" xfId="42" applyFont="1" applyFill="1" applyBorder="1" applyAlignment="1">
      <alignment horizontal="right" vertical="center"/>
    </xf>
    <xf numFmtId="168" fontId="10" fillId="0" borderId="11" xfId="42" applyNumberFormat="1" applyFont="1" applyFill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168" fontId="5" fillId="0" borderId="11" xfId="42" applyNumberFormat="1" applyFont="1" applyFill="1" applyBorder="1" applyAlignment="1">
      <alignment vertical="center"/>
    </xf>
    <xf numFmtId="168" fontId="10" fillId="0" borderId="11" xfId="42" applyNumberFormat="1" applyFont="1" applyFill="1" applyBorder="1" applyAlignment="1">
      <alignment horizontal="right" vertical="center"/>
    </xf>
    <xf numFmtId="168" fontId="2" fillId="0" borderId="11" xfId="42" applyNumberFormat="1" applyFont="1" applyFill="1" applyBorder="1" applyAlignment="1">
      <alignment horizontal="right" vertical="center"/>
    </xf>
    <xf numFmtId="168" fontId="5" fillId="0" borderId="11" xfId="42" applyNumberFormat="1" applyFont="1" applyFill="1" applyBorder="1" applyAlignment="1">
      <alignment horizontal="right" vertical="center"/>
    </xf>
    <xf numFmtId="168" fontId="20" fillId="0" borderId="11" xfId="42" applyNumberFormat="1" applyFont="1" applyFill="1" applyBorder="1" applyAlignment="1">
      <alignment horizontal="right" vertical="center"/>
    </xf>
    <xf numFmtId="168" fontId="20" fillId="0" borderId="11" xfId="42" applyNumberFormat="1" applyFont="1" applyFill="1" applyBorder="1" applyAlignment="1">
      <alignment vertical="center"/>
    </xf>
    <xf numFmtId="168" fontId="2" fillId="0" borderId="11" xfId="42" applyNumberFormat="1" applyFont="1" applyFill="1" applyBorder="1" applyAlignment="1">
      <alignment horizontal="center" vertical="center"/>
    </xf>
    <xf numFmtId="168" fontId="5" fillId="0" borderId="18" xfId="42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8" fontId="50" fillId="0" borderId="11" xfId="42" applyNumberFormat="1" applyFont="1" applyFill="1" applyBorder="1" applyAlignment="1">
      <alignment vertical="center"/>
    </xf>
    <xf numFmtId="3" fontId="5" fillId="0" borderId="18" xfId="58" applyNumberFormat="1" applyFont="1" applyFill="1" applyBorder="1" applyAlignment="1">
      <alignment horizontal="right" vertical="center"/>
      <protection/>
    </xf>
    <xf numFmtId="168" fontId="2" fillId="0" borderId="0" xfId="42" applyNumberFormat="1" applyFont="1" applyFill="1" applyAlignment="1">
      <alignment vertical="center"/>
    </xf>
    <xf numFmtId="168" fontId="2" fillId="0" borderId="0" xfId="42" applyNumberFormat="1" applyFont="1" applyFill="1" applyAlignment="1">
      <alignment horizontal="center" vertical="center"/>
    </xf>
    <xf numFmtId="168" fontId="5" fillId="37" borderId="17" xfId="42" applyNumberFormat="1" applyFont="1" applyFill="1" applyBorder="1" applyAlignment="1">
      <alignment horizontal="right" vertical="center"/>
    </xf>
    <xf numFmtId="168" fontId="2" fillId="0" borderId="16" xfId="42" applyNumberFormat="1" applyFont="1" applyFill="1" applyBorder="1" applyAlignment="1">
      <alignment vertical="center"/>
    </xf>
    <xf numFmtId="168" fontId="20" fillId="0" borderId="11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3" fontId="2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8" fontId="3" fillId="0" borderId="0" xfId="42" applyNumberFormat="1" applyFont="1" applyFill="1" applyBorder="1" applyAlignment="1">
      <alignment horizontal="center" vertical="center" wrapText="1"/>
    </xf>
    <xf numFmtId="0" fontId="5" fillId="0" borderId="28" xfId="58" applyNumberFormat="1" applyFont="1" applyBorder="1" applyAlignment="1">
      <alignment horizontal="center" vertical="center"/>
      <protection/>
    </xf>
    <xf numFmtId="168" fontId="5" fillId="0" borderId="28" xfId="42" applyNumberFormat="1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vertical="center" wrapText="1"/>
    </xf>
    <xf numFmtId="168" fontId="51" fillId="0" borderId="0" xfId="42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58" applyFont="1" applyAlignment="1">
      <alignment vertical="center"/>
      <protection/>
    </xf>
    <xf numFmtId="168" fontId="51" fillId="0" borderId="0" xfId="58" applyNumberFormat="1" applyFont="1" applyAlignment="1">
      <alignment vertical="center"/>
      <protection/>
    </xf>
    <xf numFmtId="168" fontId="51" fillId="0" borderId="0" xfId="42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68" fontId="2" fillId="0" borderId="0" xfId="42" applyNumberFormat="1" applyFont="1" applyBorder="1" applyAlignment="1">
      <alignment vertical="center"/>
    </xf>
    <xf numFmtId="171" fontId="3" fillId="0" borderId="10" xfId="0" applyNumberFormat="1" applyFont="1" applyFill="1" applyBorder="1" applyAlignment="1">
      <alignment horizontal="center" vertical="center" wrapText="1"/>
    </xf>
    <xf numFmtId="9" fontId="4" fillId="0" borderId="0" xfId="61" applyFont="1" applyAlignment="1">
      <alignment vertical="center"/>
    </xf>
    <xf numFmtId="0" fontId="5" fillId="37" borderId="19" xfId="0" applyFont="1" applyFill="1" applyBorder="1" applyAlignment="1">
      <alignment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3" fontId="48" fillId="0" borderId="0" xfId="0" applyNumberFormat="1" applyFont="1" applyAlignment="1">
      <alignment vertical="center"/>
    </xf>
    <xf numFmtId="3" fontId="48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0" fontId="5" fillId="0" borderId="14" xfId="58" applyNumberFormat="1" applyFont="1" applyBorder="1" applyAlignment="1">
      <alignment horizontal="center" vertical="center" wrapText="1"/>
      <protection/>
    </xf>
    <xf numFmtId="0" fontId="5" fillId="0" borderId="10" xfId="58" applyNumberFormat="1" applyFont="1" applyBorder="1" applyAlignment="1">
      <alignment horizontal="center" vertical="center"/>
      <protection/>
    </xf>
    <xf numFmtId="168" fontId="5" fillId="0" borderId="14" xfId="42" applyNumberFormat="1" applyFont="1" applyFill="1" applyBorder="1" applyAlignment="1">
      <alignment horizontal="center" vertical="center" wrapText="1"/>
    </xf>
    <xf numFmtId="168" fontId="5" fillId="0" borderId="10" xfId="42" applyNumberFormat="1" applyFont="1" applyFill="1" applyBorder="1" applyAlignment="1">
      <alignment horizontal="center" vertical="center"/>
    </xf>
    <xf numFmtId="0" fontId="5" fillId="0" borderId="28" xfId="58" applyNumberFormat="1" applyFont="1" applyBorder="1" applyAlignment="1">
      <alignment horizontal="center" vertical="center"/>
      <protection/>
    </xf>
    <xf numFmtId="0" fontId="5" fillId="0" borderId="14" xfId="58" applyNumberFormat="1" applyFont="1" applyBorder="1" applyAlignment="1">
      <alignment horizontal="center" vertical="center"/>
      <protection/>
    </xf>
    <xf numFmtId="168" fontId="5" fillId="0" borderId="14" xfId="4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4" fillId="0" borderId="14" xfId="58" applyNumberFormat="1" applyFont="1" applyBorder="1" applyAlignment="1">
      <alignment horizontal="center" vertical="center" wrapText="1"/>
      <protection/>
    </xf>
    <xf numFmtId="0" fontId="24" fillId="0" borderId="10" xfId="58" applyNumberFormat="1" applyFont="1" applyBorder="1" applyAlignment="1">
      <alignment horizontal="center" vertical="center"/>
      <protection/>
    </xf>
    <xf numFmtId="0" fontId="24" fillId="0" borderId="28" xfId="58" applyNumberFormat="1" applyFont="1" applyBorder="1" applyAlignment="1">
      <alignment horizontal="center" vertical="center"/>
      <protection/>
    </xf>
    <xf numFmtId="0" fontId="5" fillId="0" borderId="17" xfId="58" applyNumberFormat="1" applyFont="1" applyBorder="1" applyAlignment="1">
      <alignment horizontal="center" vertical="center"/>
      <protection/>
    </xf>
    <xf numFmtId="0" fontId="5" fillId="0" borderId="17" xfId="58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5" fillId="0" borderId="29" xfId="58" applyNumberFormat="1" applyFont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21" fillId="35" borderId="27" xfId="0" applyFont="1" applyFill="1" applyBorder="1" applyAlignment="1">
      <alignment horizontal="left" vertical="center" wrapText="1"/>
    </xf>
    <xf numFmtId="0" fontId="21" fillId="35" borderId="30" xfId="0" applyFont="1" applyFill="1" applyBorder="1" applyAlignment="1">
      <alignment horizontal="left" vertical="center" wrapText="1"/>
    </xf>
    <xf numFmtId="0" fontId="21" fillId="35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16" xfId="57" applyNumberFormat="1" applyFont="1" applyBorder="1" applyAlignment="1">
      <alignment horizontal="center" vertical="center"/>
      <protection/>
    </xf>
    <xf numFmtId="3" fontId="3" fillId="0" borderId="18" xfId="57" applyNumberFormat="1" applyFont="1" applyBorder="1" applyAlignment="1">
      <alignment horizontal="center" vertical="center"/>
      <protection/>
    </xf>
    <xf numFmtId="3" fontId="3" fillId="0" borderId="16" xfId="57" applyNumberFormat="1" applyFont="1" applyBorder="1" applyAlignment="1">
      <alignment horizontal="center" vertical="center" wrapText="1"/>
      <protection/>
    </xf>
    <xf numFmtId="3" fontId="3" fillId="0" borderId="10" xfId="57" applyNumberFormat="1" applyFont="1" applyBorder="1" applyAlignment="1">
      <alignment horizontal="center" vertical="center" wrapText="1"/>
      <protection/>
    </xf>
    <xf numFmtId="3" fontId="3" fillId="0" borderId="10" xfId="57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20" fillId="0" borderId="14" xfId="58" applyNumberFormat="1" applyFont="1" applyBorder="1" applyAlignment="1">
      <alignment horizontal="center" vertical="center" wrapText="1"/>
      <protection/>
    </xf>
    <xf numFmtId="3" fontId="20" fillId="0" borderId="10" xfId="58" applyNumberFormat="1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5" fillId="0" borderId="17" xfId="57" applyFont="1" applyFill="1" applyBorder="1" applyAlignment="1">
      <alignment horizontal="center" vertical="center" wrapText="1"/>
      <protection/>
    </xf>
    <xf numFmtId="0" fontId="28" fillId="0" borderId="22" xfId="0" applyFont="1" applyBorder="1" applyAlignment="1">
      <alignment horizontal="center"/>
    </xf>
    <xf numFmtId="0" fontId="28" fillId="0" borderId="17" xfId="0" applyFont="1" applyBorder="1" applyAlignment="1">
      <alignment horizontal="center" wrapText="1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28" fillId="0" borderId="17" xfId="57" applyFont="1" applyFill="1" applyBorder="1" applyAlignment="1">
      <alignment horizontal="center" vertical="center" wrapText="1"/>
      <protection/>
    </xf>
    <xf numFmtId="0" fontId="28" fillId="0" borderId="17" xfId="57" applyFont="1" applyFill="1" applyBorder="1" applyAlignment="1">
      <alignment horizontal="center" vertical="center"/>
      <protection/>
    </xf>
    <xf numFmtId="3" fontId="35" fillId="0" borderId="17" xfId="0" applyNumberFormat="1" applyFont="1" applyBorder="1" applyAlignment="1">
      <alignment horizontal="center" vertical="center"/>
    </xf>
    <xf numFmtId="0" fontId="33" fillId="0" borderId="17" xfId="57" applyFont="1" applyFill="1" applyBorder="1" applyAlignment="1">
      <alignment horizontal="center" vertical="center" wrapText="1"/>
      <protection/>
    </xf>
    <xf numFmtId="0" fontId="33" fillId="0" borderId="17" xfId="57" applyFont="1" applyFill="1" applyBorder="1" applyAlignment="1">
      <alignment horizontal="center" vertical="center"/>
      <protection/>
    </xf>
    <xf numFmtId="0" fontId="35" fillId="0" borderId="17" xfId="57" applyFont="1" applyFill="1" applyBorder="1" applyAlignment="1">
      <alignment horizontal="center" vertical="center"/>
      <protection/>
    </xf>
    <xf numFmtId="0" fontId="34" fillId="0" borderId="17" xfId="57" applyFont="1" applyBorder="1" applyAlignment="1">
      <alignment horizontal="center" vertical="center"/>
      <protection/>
    </xf>
    <xf numFmtId="0" fontId="31" fillId="0" borderId="17" xfId="57" applyFont="1" applyFill="1" applyBorder="1" applyAlignment="1">
      <alignment horizontal="center" vertical="center" wrapText="1"/>
      <protection/>
    </xf>
    <xf numFmtId="0" fontId="31" fillId="0" borderId="17" xfId="0" applyFont="1" applyBorder="1" applyAlignment="1">
      <alignment horizontal="center" wrapText="1"/>
    </xf>
    <xf numFmtId="0" fontId="31" fillId="0" borderId="17" xfId="57" applyFont="1" applyFill="1" applyBorder="1" applyAlignment="1">
      <alignment horizontal="center" vertical="center"/>
      <protection/>
    </xf>
    <xf numFmtId="0" fontId="34" fillId="0" borderId="17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M 14- 2006- CLBD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19050</xdr:rowOff>
    </xdr:from>
    <xdr:to>
      <xdr:col>1</xdr:col>
      <xdr:colOff>1962150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190625" y="514350"/>
          <a:ext cx="1390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</xdr:row>
      <xdr:rowOff>0</xdr:rowOff>
    </xdr:from>
    <xdr:to>
      <xdr:col>9</xdr:col>
      <xdr:colOff>38100</xdr:colOff>
      <xdr:row>2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7658100" y="495300"/>
          <a:ext cx="2219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.17\public\PHC\GuiHong\Sua_theogopy\Dangxaydung_dodacbanrdo\DGVAT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.17\public\PHC\GuiHong\Sua_theogopy\Dangxaydung_dodacbanrdo\DGCCD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.17\public\PHC\GuiHong\Sua_theogopy\Dangxaydung_dodacbanrdo\DGTHIETB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.17\public\PHC\GuiHong\Sua_theogopy\Dangxaydung_dodacbanrdo\DGVATTU_mo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.17\public\PHC\GuiHong\Sua_theogopy\Dangxaydung_dodacbanrdo\DGNHANCO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.17\public\PHC\GuiHong\Sua_theogopy\Dangxaydung_dodacbanrdo\dongiaTKDD-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.17\public\Nam2012\Deanphi\DGCUNGCAPVAQLTT2012\dongiaTKDD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ttu-CCTTDLTT"/>
      <sheetName val="vattu-QLBAOTRI"/>
      <sheetName val="vattu-QLtochuc"/>
      <sheetName val="vattu-QLthuthapDulieu"/>
      <sheetName val="vattu-QLthuthapTT"/>
      <sheetName val="vattu-QLthunhan"/>
    </sheetNames>
    <sheetDataSet>
      <sheetData sheetId="0">
        <row r="39">
          <cell r="E39">
            <v>52590.600000000006</v>
          </cell>
        </row>
        <row r="42">
          <cell r="E42">
            <v>52590.600000000006</v>
          </cell>
        </row>
        <row r="45">
          <cell r="E45">
            <v>52590.600000000006</v>
          </cell>
        </row>
        <row r="51">
          <cell r="E51">
            <v>52590.600000000006</v>
          </cell>
        </row>
        <row r="54">
          <cell r="E54">
            <v>52590.600000000006</v>
          </cell>
        </row>
        <row r="57">
          <cell r="E57">
            <v>52590.600000000006</v>
          </cell>
        </row>
        <row r="60">
          <cell r="E60">
            <v>52590.600000000006</v>
          </cell>
        </row>
        <row r="63">
          <cell r="E63">
            <v>52590.600000000006</v>
          </cell>
        </row>
        <row r="66">
          <cell r="E66">
            <v>52590.600000000006</v>
          </cell>
        </row>
        <row r="69">
          <cell r="E69">
            <v>52590.600000000006</v>
          </cell>
        </row>
        <row r="72">
          <cell r="E72">
            <v>52590.600000000006</v>
          </cell>
        </row>
        <row r="77">
          <cell r="E77">
            <v>36952.200000000004</v>
          </cell>
        </row>
        <row r="80">
          <cell r="E80">
            <v>36952.200000000004</v>
          </cell>
        </row>
        <row r="83">
          <cell r="E83">
            <v>36952.200000000004</v>
          </cell>
        </row>
        <row r="86">
          <cell r="E86">
            <v>36952.200000000004</v>
          </cell>
        </row>
        <row r="89">
          <cell r="E89">
            <v>36952.200000000004</v>
          </cell>
        </row>
        <row r="93">
          <cell r="E93">
            <v>45592.200000000004</v>
          </cell>
        </row>
        <row r="96">
          <cell r="E96">
            <v>45592.200000000004</v>
          </cell>
        </row>
        <row r="100">
          <cell r="E100">
            <v>36952.200000000004</v>
          </cell>
        </row>
        <row r="103">
          <cell r="E103">
            <v>36952.200000000004</v>
          </cell>
        </row>
        <row r="106">
          <cell r="E106">
            <v>36952.200000000004</v>
          </cell>
        </row>
        <row r="109">
          <cell r="E109">
            <v>45592.200000000004</v>
          </cell>
        </row>
        <row r="112">
          <cell r="E112">
            <v>45592.200000000004</v>
          </cell>
        </row>
        <row r="115">
          <cell r="E115">
            <v>36952.200000000004</v>
          </cell>
        </row>
        <row r="118">
          <cell r="E118">
            <v>36952.200000000004</v>
          </cell>
        </row>
        <row r="121">
          <cell r="E121">
            <v>45592.200000000004</v>
          </cell>
        </row>
        <row r="124">
          <cell r="E124">
            <v>20493</v>
          </cell>
        </row>
        <row r="128">
          <cell r="E128">
            <v>694195.9199999998</v>
          </cell>
        </row>
        <row r="131">
          <cell r="E131">
            <v>597483</v>
          </cell>
        </row>
        <row r="135">
          <cell r="E135">
            <v>0</v>
          </cell>
        </row>
        <row r="138">
          <cell r="E138">
            <v>20493</v>
          </cell>
        </row>
      </sheetData>
      <sheetData sheetId="1">
        <row r="34">
          <cell r="E34">
            <v>12096</v>
          </cell>
        </row>
        <row r="37">
          <cell r="E37">
            <v>12096</v>
          </cell>
        </row>
        <row r="40">
          <cell r="E40">
            <v>12096</v>
          </cell>
        </row>
        <row r="43">
          <cell r="E43">
            <v>12096</v>
          </cell>
        </row>
        <row r="46">
          <cell r="E46">
            <v>12096</v>
          </cell>
        </row>
        <row r="49">
          <cell r="E49">
            <v>12096</v>
          </cell>
        </row>
        <row r="52">
          <cell r="E52">
            <v>12096</v>
          </cell>
        </row>
        <row r="55">
          <cell r="E55">
            <v>15076.800000000001</v>
          </cell>
        </row>
        <row r="59">
          <cell r="E59">
            <v>3072.6000000000004</v>
          </cell>
        </row>
        <row r="64">
          <cell r="E64">
            <v>57866.4</v>
          </cell>
        </row>
        <row r="67">
          <cell r="E67">
            <v>57866.4</v>
          </cell>
        </row>
        <row r="70">
          <cell r="E70">
            <v>57866.4</v>
          </cell>
        </row>
        <row r="73">
          <cell r="E73">
            <v>57866.4</v>
          </cell>
        </row>
        <row r="76">
          <cell r="E76">
            <v>57866.4</v>
          </cell>
        </row>
        <row r="79">
          <cell r="E79">
            <v>57866.4</v>
          </cell>
        </row>
        <row r="82">
          <cell r="E82">
            <v>33318</v>
          </cell>
        </row>
        <row r="85">
          <cell r="E85">
            <v>10130.400000000001</v>
          </cell>
        </row>
        <row r="89">
          <cell r="E89">
            <v>9860.400000000001</v>
          </cell>
        </row>
        <row r="92">
          <cell r="E92">
            <v>9860.400000000001</v>
          </cell>
        </row>
        <row r="95">
          <cell r="E95">
            <v>9860.400000000001</v>
          </cell>
        </row>
        <row r="98">
          <cell r="E98">
            <v>9860.400000000001</v>
          </cell>
        </row>
        <row r="101">
          <cell r="E101">
            <v>9860.400000000001</v>
          </cell>
        </row>
        <row r="104">
          <cell r="E104">
            <v>9860.400000000001</v>
          </cell>
        </row>
        <row r="107">
          <cell r="E107">
            <v>9860.400000000001</v>
          </cell>
        </row>
        <row r="111">
          <cell r="E111">
            <v>1663.2</v>
          </cell>
        </row>
        <row r="114">
          <cell r="E114">
            <v>1663.2</v>
          </cell>
        </row>
        <row r="117">
          <cell r="E117">
            <v>1663.2</v>
          </cell>
        </row>
        <row r="120">
          <cell r="E120">
            <v>0</v>
          </cell>
        </row>
        <row r="123">
          <cell r="E123">
            <v>15076.800000000001</v>
          </cell>
        </row>
        <row r="127">
          <cell r="E127">
            <v>3072.6000000000004</v>
          </cell>
        </row>
        <row r="132">
          <cell r="E132">
            <v>18846</v>
          </cell>
        </row>
        <row r="135">
          <cell r="E135">
            <v>18846</v>
          </cell>
        </row>
        <row r="138">
          <cell r="E138">
            <v>18846</v>
          </cell>
        </row>
        <row r="141">
          <cell r="E141">
            <v>18846</v>
          </cell>
        </row>
        <row r="144">
          <cell r="E144">
            <v>18846</v>
          </cell>
        </row>
        <row r="148">
          <cell r="E148">
            <v>0</v>
          </cell>
        </row>
        <row r="151">
          <cell r="E151">
            <v>18846</v>
          </cell>
        </row>
        <row r="154">
          <cell r="E154">
            <v>18846</v>
          </cell>
        </row>
        <row r="157">
          <cell r="E157">
            <v>18846</v>
          </cell>
        </row>
        <row r="160">
          <cell r="E160">
            <v>18846</v>
          </cell>
        </row>
        <row r="163">
          <cell r="E163">
            <v>18846</v>
          </cell>
        </row>
        <row r="166">
          <cell r="E166">
            <v>15076.800000000001</v>
          </cell>
        </row>
        <row r="170">
          <cell r="E170">
            <v>3072.6000000000004</v>
          </cell>
        </row>
        <row r="174">
          <cell r="E174">
            <v>0</v>
          </cell>
        </row>
        <row r="177">
          <cell r="E177">
            <v>0</v>
          </cell>
        </row>
        <row r="180">
          <cell r="E180">
            <v>29764.800000000003</v>
          </cell>
        </row>
      </sheetData>
      <sheetData sheetId="3">
        <row r="52">
          <cell r="E52">
            <v>0</v>
          </cell>
        </row>
        <row r="55">
          <cell r="E55">
            <v>0</v>
          </cell>
        </row>
        <row r="58">
          <cell r="E58">
            <v>0</v>
          </cell>
        </row>
        <row r="61">
          <cell r="E61">
            <v>0</v>
          </cell>
        </row>
        <row r="64">
          <cell r="E64">
            <v>0</v>
          </cell>
        </row>
      </sheetData>
      <sheetData sheetId="4">
        <row r="38">
          <cell r="E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DC-CCTTDLTT"/>
      <sheetName val="CCDC -QLbaotri"/>
      <sheetName val="CCDC -QLtochuc"/>
      <sheetName val="CCDC-QLTHUTHAPDL"/>
      <sheetName val="CCDC -QLthuthapTT"/>
      <sheetName val="CCDC-QLthunhan"/>
    </sheetNames>
    <sheetDataSet>
      <sheetData sheetId="2">
        <row r="142">
          <cell r="E1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IETBI-CCTTDLTT"/>
      <sheetName val="thietbi-Qlbaotri"/>
      <sheetName val="thietbi-QLtochuc"/>
      <sheetName val="thietbi-QLthuthapdulieu"/>
      <sheetName val="thietbi-QLthuthapTT"/>
      <sheetName val="thietbi-QLthunhan"/>
    </sheetNames>
    <sheetDataSet>
      <sheetData sheetId="3">
        <row r="110">
          <cell r="E110">
            <v>0</v>
          </cell>
          <cell r="F1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ttu-CCTTDLTT"/>
      <sheetName val="vattu-QLBAOTRI"/>
      <sheetName val="vattu-QLtochuc"/>
      <sheetName val="vattu-QLthuthapDulieu"/>
      <sheetName val="vattu-QLthuthapTT"/>
      <sheetName val="vattu-QLthunhan"/>
    </sheetNames>
    <sheetDataSet>
      <sheetData sheetId="2">
        <row r="27">
          <cell r="E27">
            <v>80125.20000000001</v>
          </cell>
        </row>
        <row r="30">
          <cell r="E30">
            <v>80125.20000000001</v>
          </cell>
        </row>
        <row r="33">
          <cell r="E33">
            <v>80125.20000000001</v>
          </cell>
        </row>
        <row r="36">
          <cell r="E36">
            <v>80125.20000000001</v>
          </cell>
        </row>
        <row r="39">
          <cell r="E39">
            <v>80125.20000000001</v>
          </cell>
        </row>
        <row r="42">
          <cell r="E42">
            <v>80125.20000000001</v>
          </cell>
        </row>
        <row r="48">
          <cell r="E48">
            <v>122515.20000000001</v>
          </cell>
        </row>
        <row r="51">
          <cell r="E51">
            <v>122515.20000000001</v>
          </cell>
        </row>
        <row r="54">
          <cell r="E54">
            <v>122515.20000000001</v>
          </cell>
        </row>
        <row r="57">
          <cell r="E57">
            <v>122515.20000000001</v>
          </cell>
        </row>
        <row r="61">
          <cell r="E61">
            <v>122515.20000000001</v>
          </cell>
        </row>
        <row r="64">
          <cell r="E64">
            <v>122515.20000000001</v>
          </cell>
        </row>
        <row r="67">
          <cell r="E67">
            <v>122515.20000000001</v>
          </cell>
        </row>
        <row r="70">
          <cell r="E70">
            <v>122515.20000000001</v>
          </cell>
        </row>
        <row r="73">
          <cell r="E73">
            <v>122515.20000000001</v>
          </cell>
        </row>
        <row r="76">
          <cell r="E76">
            <v>122515.20000000001</v>
          </cell>
        </row>
        <row r="79">
          <cell r="E79">
            <v>122515.20000000001</v>
          </cell>
        </row>
        <row r="82">
          <cell r="E82">
            <v>122515.20000000001</v>
          </cell>
        </row>
        <row r="85">
          <cell r="E85">
            <v>122515.20000000001</v>
          </cell>
        </row>
        <row r="89">
          <cell r="E89">
            <v>122515.20000000001</v>
          </cell>
        </row>
        <row r="92">
          <cell r="E92">
            <v>122515.20000000001</v>
          </cell>
        </row>
        <row r="95">
          <cell r="E95">
            <v>122515.20000000001</v>
          </cell>
        </row>
        <row r="98">
          <cell r="E98">
            <v>122515.20000000001</v>
          </cell>
        </row>
        <row r="101">
          <cell r="E101">
            <v>122515.20000000001</v>
          </cell>
        </row>
        <row r="104">
          <cell r="E104">
            <v>122515.20000000001</v>
          </cell>
        </row>
        <row r="109">
          <cell r="E109">
            <v>122515.20000000001</v>
          </cell>
        </row>
        <row r="112">
          <cell r="E112">
            <v>122515.20000000001</v>
          </cell>
        </row>
        <row r="115">
          <cell r="E115">
            <v>122515.20000000001</v>
          </cell>
        </row>
        <row r="119">
          <cell r="E119">
            <v>122515.20000000001</v>
          </cell>
        </row>
        <row r="122">
          <cell r="E122">
            <v>122515.20000000001</v>
          </cell>
        </row>
        <row r="126">
          <cell r="E126">
            <v>122515.20000000001</v>
          </cell>
        </row>
        <row r="129">
          <cell r="E129">
            <v>122515.20000000001</v>
          </cell>
        </row>
        <row r="132">
          <cell r="E132">
            <v>122515.20000000001</v>
          </cell>
        </row>
        <row r="136">
          <cell r="E136">
            <v>122515.20000000001</v>
          </cell>
        </row>
        <row r="139">
          <cell r="E139">
            <v>122515.20000000001</v>
          </cell>
        </row>
        <row r="142">
          <cell r="E142">
            <v>122515.20000000001</v>
          </cell>
        </row>
        <row r="145">
          <cell r="E145">
            <v>122515.20000000001</v>
          </cell>
        </row>
        <row r="148">
          <cell r="E148">
            <v>122515.20000000001</v>
          </cell>
        </row>
        <row r="151">
          <cell r="E151">
            <v>122515.20000000001</v>
          </cell>
        </row>
        <row r="154">
          <cell r="E154">
            <v>122515.20000000001</v>
          </cell>
        </row>
        <row r="157">
          <cell r="E157">
            <v>122515.20000000001</v>
          </cell>
        </row>
        <row r="160">
          <cell r="E160">
            <v>122515.20000000001</v>
          </cell>
        </row>
        <row r="166">
          <cell r="E166">
            <v>122515.20000000001</v>
          </cell>
        </row>
        <row r="169">
          <cell r="E169">
            <v>122515.20000000001</v>
          </cell>
        </row>
        <row r="172">
          <cell r="E172">
            <v>122515.20000000001</v>
          </cell>
        </row>
        <row r="178">
          <cell r="E178">
            <v>122515.20000000001</v>
          </cell>
        </row>
        <row r="181">
          <cell r="E181">
            <v>122515.20000000001</v>
          </cell>
        </row>
        <row r="184">
          <cell r="E184">
            <v>122515.20000000001</v>
          </cell>
        </row>
        <row r="187">
          <cell r="E187">
            <v>122515.20000000001</v>
          </cell>
        </row>
        <row r="190">
          <cell r="E190">
            <v>122515.20000000001</v>
          </cell>
        </row>
        <row r="193">
          <cell r="E193">
            <v>122515.20000000001</v>
          </cell>
        </row>
        <row r="198">
          <cell r="E198">
            <v>122515.20000000001</v>
          </cell>
        </row>
        <row r="201">
          <cell r="E201">
            <v>122515.20000000001</v>
          </cell>
        </row>
        <row r="204">
          <cell r="E204">
            <v>122515.20000000001</v>
          </cell>
        </row>
        <row r="207">
          <cell r="E207">
            <v>122515.20000000001</v>
          </cell>
        </row>
        <row r="210">
          <cell r="E210">
            <v>122515.20000000001</v>
          </cell>
        </row>
        <row r="213">
          <cell r="E213">
            <v>122515.20000000001</v>
          </cell>
        </row>
        <row r="216">
          <cell r="E216">
            <v>122515.20000000001</v>
          </cell>
        </row>
        <row r="219">
          <cell r="E219">
            <v>122515.20000000001</v>
          </cell>
        </row>
        <row r="222">
          <cell r="E222">
            <v>122515.20000000001</v>
          </cell>
        </row>
        <row r="225">
          <cell r="E225">
            <v>122515.20000000001</v>
          </cell>
        </row>
        <row r="230">
          <cell r="E230">
            <v>122515.20000000001</v>
          </cell>
        </row>
        <row r="233">
          <cell r="E233">
            <v>122515.20000000001</v>
          </cell>
        </row>
        <row r="236">
          <cell r="E236">
            <v>122515.20000000001</v>
          </cell>
        </row>
        <row r="242">
          <cell r="E242">
            <v>122515.20000000001</v>
          </cell>
        </row>
        <row r="245">
          <cell r="E245">
            <v>122515.20000000001</v>
          </cell>
        </row>
        <row r="248">
          <cell r="E248">
            <v>122515.20000000001</v>
          </cell>
        </row>
        <row r="251">
          <cell r="E251">
            <v>122515.20000000001</v>
          </cell>
        </row>
        <row r="254">
          <cell r="E254">
            <v>122515.20000000001</v>
          </cell>
        </row>
        <row r="257">
          <cell r="E257">
            <v>122515.20000000001</v>
          </cell>
        </row>
        <row r="260">
          <cell r="E260">
            <v>10314</v>
          </cell>
        </row>
      </sheetData>
      <sheetData sheetId="3">
        <row r="20">
          <cell r="E20">
            <v>37956</v>
          </cell>
        </row>
        <row r="24">
          <cell r="E24">
            <v>37956</v>
          </cell>
        </row>
        <row r="27">
          <cell r="E27">
            <v>37956</v>
          </cell>
        </row>
        <row r="30">
          <cell r="E30">
            <v>37956</v>
          </cell>
        </row>
        <row r="34">
          <cell r="E34">
            <v>47444</v>
          </cell>
        </row>
        <row r="38">
          <cell r="E38">
            <v>47444</v>
          </cell>
        </row>
        <row r="41">
          <cell r="E41">
            <v>47444</v>
          </cell>
        </row>
        <row r="44">
          <cell r="E44">
            <v>47444</v>
          </cell>
        </row>
        <row r="48">
          <cell r="E48">
            <v>37956</v>
          </cell>
        </row>
      </sheetData>
      <sheetData sheetId="4">
        <row r="21">
          <cell r="E21">
            <v>37956</v>
          </cell>
        </row>
        <row r="25">
          <cell r="E25">
            <v>47444</v>
          </cell>
        </row>
        <row r="28">
          <cell r="E28">
            <v>47444</v>
          </cell>
        </row>
        <row r="31">
          <cell r="E31">
            <v>47444</v>
          </cell>
        </row>
        <row r="35">
          <cell r="E35">
            <v>23722</v>
          </cell>
        </row>
      </sheetData>
      <sheetData sheetId="5">
        <row r="25">
          <cell r="E25">
            <v>18252</v>
          </cell>
        </row>
        <row r="28">
          <cell r="E28">
            <v>18252</v>
          </cell>
        </row>
        <row r="33">
          <cell r="E33">
            <v>18252</v>
          </cell>
        </row>
        <row r="82">
          <cell r="E82">
            <v>19332</v>
          </cell>
        </row>
        <row r="156">
          <cell r="E156">
            <v>105094.8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nghopdongia"/>
      <sheetName val="nhâncông"/>
      <sheetName val="luongngay"/>
      <sheetName val="LN 1.050.000đ-ND205"/>
      <sheetName val="Dongiakhaithac_1diem"/>
      <sheetName val="Cuoicung"/>
    </sheetNames>
    <sheetDataSet>
      <sheetData sheetId="1">
        <row r="226">
          <cell r="G226">
            <v>64934</v>
          </cell>
        </row>
        <row r="389">
          <cell r="G389">
            <v>388312</v>
          </cell>
        </row>
        <row r="392">
          <cell r="G392">
            <v>388312</v>
          </cell>
        </row>
      </sheetData>
      <sheetData sheetId="2">
        <row r="10">
          <cell r="C10" t="str">
            <v>2KTV4</v>
          </cell>
        </row>
        <row r="13">
          <cell r="C13" t="str">
            <v>2KTV4</v>
          </cell>
        </row>
        <row r="18">
          <cell r="C18" t="str">
            <v>2KTV4</v>
          </cell>
        </row>
        <row r="21">
          <cell r="C21" t="str">
            <v>2KTV4</v>
          </cell>
        </row>
        <row r="24">
          <cell r="C24" t="str">
            <v>2KTV4</v>
          </cell>
        </row>
        <row r="27">
          <cell r="C27" t="str">
            <v>2KTV4</v>
          </cell>
        </row>
        <row r="30">
          <cell r="C30" t="str">
            <v>2KTV4</v>
          </cell>
        </row>
        <row r="33">
          <cell r="C33" t="str">
            <v>2KTV4</v>
          </cell>
        </row>
        <row r="36">
          <cell r="C36" t="str">
            <v>2KTV4</v>
          </cell>
        </row>
        <row r="39">
          <cell r="C39" t="str">
            <v>2KTV4</v>
          </cell>
        </row>
        <row r="42">
          <cell r="C42" t="str">
            <v>2KTV4</v>
          </cell>
        </row>
        <row r="46">
          <cell r="C46" t="str">
            <v>2KTV4</v>
          </cell>
        </row>
        <row r="49">
          <cell r="C49" t="str">
            <v>2KTV4</v>
          </cell>
        </row>
        <row r="52">
          <cell r="C52" t="str">
            <v>2KTV4</v>
          </cell>
        </row>
        <row r="55">
          <cell r="C55" t="str">
            <v>2KTV4</v>
          </cell>
        </row>
        <row r="58">
          <cell r="C58" t="str">
            <v>2KTV4</v>
          </cell>
        </row>
        <row r="61">
          <cell r="C61" t="str">
            <v>2KTV4</v>
          </cell>
        </row>
        <row r="67">
          <cell r="C67" t="str">
            <v>2KS3</v>
          </cell>
        </row>
        <row r="70">
          <cell r="C70" t="str">
            <v>2KS3</v>
          </cell>
        </row>
        <row r="73">
          <cell r="C73" t="str">
            <v>2KS3</v>
          </cell>
        </row>
        <row r="77">
          <cell r="C77" t="str">
            <v>2KS3</v>
          </cell>
        </row>
        <row r="80">
          <cell r="C80" t="str">
            <v>2KS3</v>
          </cell>
        </row>
        <row r="83">
          <cell r="C83" t="str">
            <v>2KS3</v>
          </cell>
        </row>
        <row r="87">
          <cell r="C87" t="str">
            <v>2KS3</v>
          </cell>
        </row>
        <row r="90">
          <cell r="C90" t="str">
            <v>2KS3</v>
          </cell>
        </row>
        <row r="93">
          <cell r="C93" t="str">
            <v>2KS3</v>
          </cell>
        </row>
        <row r="96">
          <cell r="C96" t="str">
            <v>2KS3</v>
          </cell>
        </row>
        <row r="99">
          <cell r="C99" t="str">
            <v>2KS3</v>
          </cell>
        </row>
        <row r="102">
          <cell r="C102" t="str">
            <v>2KS3</v>
          </cell>
        </row>
        <row r="105">
          <cell r="C105" t="str">
            <v>2KS3</v>
          </cell>
        </row>
        <row r="108">
          <cell r="C108" t="str">
            <v>2KS3</v>
          </cell>
        </row>
        <row r="111">
          <cell r="C111" t="str">
            <v>2KS3</v>
          </cell>
        </row>
        <row r="115">
          <cell r="C115" t="str">
            <v>2KS5</v>
          </cell>
        </row>
        <row r="118">
          <cell r="C118" t="str">
            <v>2KS5</v>
          </cell>
        </row>
        <row r="121">
          <cell r="C121" t="str">
            <v>2KS5</v>
          </cell>
        </row>
        <row r="124">
          <cell r="C124" t="str">
            <v>2KS5</v>
          </cell>
        </row>
        <row r="127">
          <cell r="C127" t="str">
            <v>2KTV4</v>
          </cell>
        </row>
        <row r="130">
          <cell r="C130" t="str">
            <v>2KS3</v>
          </cell>
        </row>
        <row r="133">
          <cell r="C133" t="str">
            <v>2KS3</v>
          </cell>
        </row>
        <row r="136">
          <cell r="C136" t="str">
            <v>2KS3</v>
          </cell>
        </row>
        <row r="141">
          <cell r="C141" t="str">
            <v>1KTV2</v>
          </cell>
        </row>
        <row r="144">
          <cell r="C144" t="str">
            <v>1KTV2</v>
          </cell>
        </row>
        <row r="148">
          <cell r="C148" t="str">
            <v>1KTV2</v>
          </cell>
        </row>
        <row r="151">
          <cell r="C151" t="str">
            <v>1KTV2</v>
          </cell>
        </row>
        <row r="154">
          <cell r="C154" t="str">
            <v>1KTV2</v>
          </cell>
        </row>
        <row r="157">
          <cell r="C157" t="str">
            <v>1KTV2</v>
          </cell>
        </row>
        <row r="160">
          <cell r="C160" t="str">
            <v>1KTV2</v>
          </cell>
        </row>
        <row r="163">
          <cell r="C163" t="str">
            <v>1KTV2</v>
          </cell>
        </row>
        <row r="166">
          <cell r="C166" t="str">
            <v>1KTV2</v>
          </cell>
        </row>
        <row r="169">
          <cell r="C169" t="str">
            <v>1KTV2</v>
          </cell>
        </row>
        <row r="172">
          <cell r="C172" t="str">
            <v>1KTV2</v>
          </cell>
        </row>
        <row r="176">
          <cell r="C176" t="str">
            <v>1KTV2</v>
          </cell>
        </row>
        <row r="179">
          <cell r="C179" t="str">
            <v>1KTV2</v>
          </cell>
        </row>
        <row r="182">
          <cell r="C182" t="str">
            <v>1KTV2</v>
          </cell>
        </row>
        <row r="185">
          <cell r="C185" t="str">
            <v>1KTV2</v>
          </cell>
        </row>
        <row r="188">
          <cell r="C188" t="str">
            <v>1KTV2</v>
          </cell>
        </row>
        <row r="191">
          <cell r="C191" t="str">
            <v>1KTV2</v>
          </cell>
        </row>
        <row r="195">
          <cell r="C195" t="str">
            <v>2KTV4</v>
          </cell>
        </row>
        <row r="198">
          <cell r="C198" t="str">
            <v>2KTV4</v>
          </cell>
        </row>
        <row r="202">
          <cell r="C202" t="str">
            <v>2KTV4</v>
          </cell>
        </row>
        <row r="205">
          <cell r="C205" t="str">
            <v>2KTV4</v>
          </cell>
        </row>
        <row r="208">
          <cell r="C208" t="str">
            <v>2KTV4</v>
          </cell>
        </row>
        <row r="211">
          <cell r="C211" t="str">
            <v>2KTV4</v>
          </cell>
        </row>
        <row r="214">
          <cell r="C214" t="str">
            <v>2KTV4</v>
          </cell>
        </row>
        <row r="217">
          <cell r="C217" t="str">
            <v>2KTV4</v>
          </cell>
        </row>
        <row r="220">
          <cell r="C220" t="str">
            <v>2KTV4</v>
          </cell>
        </row>
        <row r="223">
          <cell r="C223" t="str">
            <v>2KTV4</v>
          </cell>
        </row>
        <row r="226">
          <cell r="C226" t="str">
            <v>2KTV4</v>
          </cell>
        </row>
        <row r="230">
          <cell r="C230" t="str">
            <v>2KTV4</v>
          </cell>
        </row>
        <row r="233">
          <cell r="C233" t="str">
            <v>2KTV4</v>
          </cell>
        </row>
        <row r="236">
          <cell r="C236" t="str">
            <v>2KTV4</v>
          </cell>
        </row>
        <row r="239">
          <cell r="C239" t="str">
            <v>2KTV4</v>
          </cell>
        </row>
        <row r="242">
          <cell r="C242" t="str">
            <v>2KTV4</v>
          </cell>
        </row>
        <row r="245">
          <cell r="C245" t="str">
            <v>2KTV4</v>
          </cell>
        </row>
        <row r="250">
          <cell r="C250" t="str">
            <v>1KS4</v>
          </cell>
        </row>
        <row r="254">
          <cell r="C254" t="str">
            <v>1KS4</v>
          </cell>
        </row>
        <row r="257">
          <cell r="C257" t="str">
            <v>1KS4</v>
          </cell>
        </row>
        <row r="260">
          <cell r="C260" t="str">
            <v>1KS4</v>
          </cell>
        </row>
        <row r="264">
          <cell r="C264" t="str">
            <v>1KTV2</v>
          </cell>
        </row>
        <row r="267">
          <cell r="C267" t="str">
            <v>1KTV4</v>
          </cell>
        </row>
        <row r="272">
          <cell r="C272" t="str">
            <v>1KS3</v>
          </cell>
        </row>
        <row r="276">
          <cell r="C276" t="str">
            <v>1KS3</v>
          </cell>
        </row>
        <row r="279">
          <cell r="C279" t="str">
            <v>1KS3</v>
          </cell>
        </row>
        <row r="282">
          <cell r="C282" t="str">
            <v>1KS3</v>
          </cell>
        </row>
        <row r="286">
          <cell r="C286" t="str">
            <v>1KS4</v>
          </cell>
        </row>
        <row r="290">
          <cell r="C290" t="str">
            <v>1KS4</v>
          </cell>
        </row>
        <row r="293">
          <cell r="C293" t="str">
            <v>1KS4</v>
          </cell>
        </row>
        <row r="296">
          <cell r="C296" t="str">
            <v>1KS4</v>
          </cell>
        </row>
        <row r="300">
          <cell r="C300" t="str">
            <v>1KTV2</v>
          </cell>
        </row>
        <row r="304">
          <cell r="C304" t="str">
            <v>1KTV4</v>
          </cell>
        </row>
        <row r="310">
          <cell r="C310" t="str">
            <v>1KTV4</v>
          </cell>
        </row>
        <row r="313">
          <cell r="C313" t="str">
            <v>1KTV4</v>
          </cell>
        </row>
        <row r="316">
          <cell r="C316" t="str">
            <v>1KTV4</v>
          </cell>
        </row>
        <row r="321">
          <cell r="C321" t="str">
            <v>1KS3</v>
          </cell>
        </row>
        <row r="324">
          <cell r="C324" t="str">
            <v>1KS3</v>
          </cell>
        </row>
        <row r="327">
          <cell r="C327" t="str">
            <v>1KS3</v>
          </cell>
        </row>
        <row r="330">
          <cell r="C330" t="str">
            <v>1KS3</v>
          </cell>
        </row>
        <row r="333">
          <cell r="C333" t="str">
            <v>1KS3</v>
          </cell>
        </row>
        <row r="336">
          <cell r="C336" t="str">
            <v>1KS3</v>
          </cell>
        </row>
        <row r="342">
          <cell r="C342" t="str">
            <v>1KS3</v>
          </cell>
        </row>
        <row r="345">
          <cell r="C345" t="str">
            <v>1KS3</v>
          </cell>
        </row>
        <row r="348">
          <cell r="C348" t="str">
            <v>1KS3</v>
          </cell>
        </row>
        <row r="351">
          <cell r="C351" t="str">
            <v>1KS3</v>
          </cell>
        </row>
        <row r="355">
          <cell r="C355" t="str">
            <v>1KS3</v>
          </cell>
        </row>
        <row r="358">
          <cell r="C358" t="str">
            <v>1KS3</v>
          </cell>
        </row>
        <row r="361">
          <cell r="C361" t="str">
            <v>1KS3</v>
          </cell>
        </row>
        <row r="364">
          <cell r="C364" t="str">
            <v>1KS3</v>
          </cell>
        </row>
        <row r="367">
          <cell r="C367" t="str">
            <v>1KS3</v>
          </cell>
        </row>
        <row r="370">
          <cell r="C370" t="str">
            <v>1KS3</v>
          </cell>
        </row>
        <row r="373">
          <cell r="C373" t="str">
            <v>1KS3</v>
          </cell>
        </row>
        <row r="376">
          <cell r="C376" t="str">
            <v>1KS3</v>
          </cell>
        </row>
        <row r="379">
          <cell r="C379" t="str">
            <v>1KS3</v>
          </cell>
        </row>
        <row r="383">
          <cell r="C383" t="str">
            <v>1KS3</v>
          </cell>
        </row>
        <row r="386">
          <cell r="C386" t="str">
            <v>1KS3</v>
          </cell>
        </row>
        <row r="389">
          <cell r="C389" t="str">
            <v>1KS3</v>
          </cell>
        </row>
        <row r="392">
          <cell r="C392" t="str">
            <v>1KS3</v>
          </cell>
        </row>
        <row r="395">
          <cell r="C395" t="str">
            <v>1KS2</v>
          </cell>
        </row>
        <row r="398">
          <cell r="C398" t="str">
            <v>1KS3</v>
          </cell>
        </row>
        <row r="403">
          <cell r="C403" t="str">
            <v>1KS4</v>
          </cell>
        </row>
        <row r="406">
          <cell r="C406" t="str">
            <v>1KS4</v>
          </cell>
        </row>
        <row r="409">
          <cell r="C409" t="str">
            <v>1KS4</v>
          </cell>
        </row>
        <row r="413">
          <cell r="C413" t="str">
            <v>1KS4</v>
          </cell>
        </row>
        <row r="416">
          <cell r="C416" t="str">
            <v>1KS4</v>
          </cell>
        </row>
        <row r="420">
          <cell r="C420" t="str">
            <v>1KS4</v>
          </cell>
        </row>
        <row r="423">
          <cell r="C423" t="str">
            <v>1KS4</v>
          </cell>
        </row>
        <row r="426">
          <cell r="C426" t="str">
            <v>1KS4</v>
          </cell>
        </row>
        <row r="430">
          <cell r="C430" t="str">
            <v>1KS5</v>
          </cell>
        </row>
        <row r="433">
          <cell r="C433" t="str">
            <v>1KS5</v>
          </cell>
        </row>
        <row r="436">
          <cell r="C436" t="str">
            <v>1KS5</v>
          </cell>
        </row>
        <row r="439">
          <cell r="C439" t="str">
            <v>1KS5</v>
          </cell>
        </row>
        <row r="442">
          <cell r="C442" t="str">
            <v>1KS5</v>
          </cell>
        </row>
        <row r="445">
          <cell r="C445" t="str">
            <v>1KS5</v>
          </cell>
        </row>
        <row r="448">
          <cell r="C448" t="str">
            <v>1KS5</v>
          </cell>
        </row>
        <row r="451">
          <cell r="C451" t="str">
            <v>1KS5</v>
          </cell>
        </row>
        <row r="454">
          <cell r="C454" t="str">
            <v>1KS4</v>
          </cell>
        </row>
        <row r="460">
          <cell r="C460" t="str">
            <v>1KS2</v>
          </cell>
        </row>
        <row r="463">
          <cell r="C463" t="str">
            <v>1KS2</v>
          </cell>
        </row>
        <row r="466">
          <cell r="C466" t="str">
            <v>1KS2</v>
          </cell>
        </row>
        <row r="469">
          <cell r="C469" t="str">
            <v>1KS2</v>
          </cell>
        </row>
        <row r="472">
          <cell r="C472" t="str">
            <v>1KS2</v>
          </cell>
        </row>
        <row r="475">
          <cell r="C475" t="str">
            <v>1KS2</v>
          </cell>
        </row>
        <row r="478">
          <cell r="C478" t="str">
            <v>1KS2</v>
          </cell>
        </row>
        <row r="481">
          <cell r="C481" t="str">
            <v>1KS2</v>
          </cell>
        </row>
        <row r="484">
          <cell r="C484" t="str">
            <v>1KS2</v>
          </cell>
        </row>
        <row r="487">
          <cell r="C487" t="str">
            <v>1KS2</v>
          </cell>
        </row>
        <row r="492">
          <cell r="C492" t="str">
            <v>1KS3</v>
          </cell>
        </row>
        <row r="495">
          <cell r="C495" t="str">
            <v>1KS3</v>
          </cell>
        </row>
        <row r="498">
          <cell r="C498" t="str">
            <v>1KS3</v>
          </cell>
        </row>
        <row r="501">
          <cell r="C501" t="str">
            <v>1KS3</v>
          </cell>
        </row>
        <row r="504">
          <cell r="C504" t="str">
            <v>1KS3</v>
          </cell>
        </row>
        <row r="507">
          <cell r="C507" t="str">
            <v>1KS3</v>
          </cell>
        </row>
        <row r="510">
          <cell r="C510" t="str">
            <v>1KS3</v>
          </cell>
        </row>
        <row r="513">
          <cell r="C513" t="str">
            <v>1KS3</v>
          </cell>
        </row>
        <row r="516">
          <cell r="C516" t="str">
            <v>1KS3</v>
          </cell>
        </row>
        <row r="519">
          <cell r="C519" t="str">
            <v>1KS3</v>
          </cell>
        </row>
        <row r="524">
          <cell r="C524" t="str">
            <v>1KS4</v>
          </cell>
        </row>
        <row r="527">
          <cell r="C527" t="str">
            <v>1KS4</v>
          </cell>
        </row>
        <row r="530">
          <cell r="C530" t="str">
            <v>1KS4</v>
          </cell>
        </row>
        <row r="533">
          <cell r="C533" t="str">
            <v>1KS4</v>
          </cell>
        </row>
        <row r="536">
          <cell r="C536" t="str">
            <v>1KS4</v>
          </cell>
        </row>
        <row r="539">
          <cell r="C539" t="str">
            <v>1KS4</v>
          </cell>
        </row>
        <row r="542">
          <cell r="C542" t="str">
            <v>1KS4</v>
          </cell>
        </row>
        <row r="545">
          <cell r="C545" t="str">
            <v>1KS4</v>
          </cell>
        </row>
        <row r="548">
          <cell r="C548" t="str">
            <v>1KS4</v>
          </cell>
        </row>
        <row r="551">
          <cell r="C551" t="str">
            <v>1KS4</v>
          </cell>
        </row>
        <row r="554">
          <cell r="C554" t="str">
            <v>1KS3</v>
          </cell>
        </row>
        <row r="562">
          <cell r="C562" t="str">
            <v>1KTV2</v>
          </cell>
        </row>
        <row r="565">
          <cell r="C565" t="str">
            <v>1KTV2</v>
          </cell>
        </row>
        <row r="568">
          <cell r="C568" t="str">
            <v>1KTV2</v>
          </cell>
        </row>
        <row r="571">
          <cell r="C571" t="str">
            <v>1KTV2</v>
          </cell>
        </row>
        <row r="574">
          <cell r="C574" t="str">
            <v>1KTV2</v>
          </cell>
        </row>
        <row r="577">
          <cell r="C577" t="str">
            <v>1KTV2</v>
          </cell>
        </row>
        <row r="580">
          <cell r="C580" t="str">
            <v>1KTV2</v>
          </cell>
        </row>
        <row r="583">
          <cell r="C583" t="str">
            <v>1KS3</v>
          </cell>
        </row>
        <row r="587">
          <cell r="C587" t="str">
            <v>1KS3</v>
          </cell>
        </row>
        <row r="592">
          <cell r="C592" t="str">
            <v>2KTV4</v>
          </cell>
        </row>
        <row r="595">
          <cell r="C595" t="str">
            <v>2KTV4</v>
          </cell>
        </row>
        <row r="598">
          <cell r="C598" t="str">
            <v>2KTV4</v>
          </cell>
        </row>
        <row r="601">
          <cell r="C601" t="str">
            <v>2KTV4</v>
          </cell>
        </row>
        <row r="604">
          <cell r="C604" t="str">
            <v>2KTV4</v>
          </cell>
        </row>
        <row r="607">
          <cell r="C607" t="str">
            <v>2KTV4</v>
          </cell>
        </row>
        <row r="610">
          <cell r="C610" t="str">
            <v>1KTV4</v>
          </cell>
        </row>
        <row r="613">
          <cell r="C613" t="str">
            <v>1KTV4</v>
          </cell>
        </row>
        <row r="617">
          <cell r="C617" t="str">
            <v>1KS3</v>
          </cell>
        </row>
        <row r="620">
          <cell r="C620" t="str">
            <v>1KS3</v>
          </cell>
        </row>
        <row r="623">
          <cell r="C623" t="str">
            <v>1KS3</v>
          </cell>
        </row>
        <row r="626">
          <cell r="C626" t="str">
            <v>1KS3</v>
          </cell>
        </row>
        <row r="629">
          <cell r="C629" t="str">
            <v>1KS3</v>
          </cell>
        </row>
        <row r="632">
          <cell r="C632" t="str">
            <v>1KS4</v>
          </cell>
        </row>
        <row r="635">
          <cell r="C635" t="str">
            <v>1KS3</v>
          </cell>
        </row>
        <row r="639">
          <cell r="C639" t="str">
            <v>1KTV4</v>
          </cell>
        </row>
        <row r="642">
          <cell r="C642" t="str">
            <v>1KTV4</v>
          </cell>
        </row>
        <row r="645">
          <cell r="C645" t="str">
            <v>1KTV4</v>
          </cell>
        </row>
        <row r="648">
          <cell r="C648" t="str">
            <v>1KS3</v>
          </cell>
        </row>
        <row r="651">
          <cell r="C651" t="str">
            <v>1KS3</v>
          </cell>
        </row>
        <row r="655">
          <cell r="C655" t="str">
            <v>1KS3</v>
          </cell>
        </row>
        <row r="660">
          <cell r="C660" t="str">
            <v>1KS3</v>
          </cell>
        </row>
        <row r="663">
          <cell r="C663" t="str">
            <v>1KS3</v>
          </cell>
        </row>
        <row r="666">
          <cell r="C666" t="str">
            <v>1KS3</v>
          </cell>
        </row>
        <row r="669">
          <cell r="C669" t="str">
            <v>1KS3</v>
          </cell>
        </row>
        <row r="672">
          <cell r="C672" t="str">
            <v>1KS3</v>
          </cell>
        </row>
        <row r="679">
          <cell r="C679" t="str">
            <v>1KS3</v>
          </cell>
        </row>
        <row r="682">
          <cell r="C682" t="str">
            <v>1KS3</v>
          </cell>
        </row>
        <row r="685">
          <cell r="C685" t="str">
            <v>1KS3</v>
          </cell>
        </row>
        <row r="688">
          <cell r="C688" t="str">
            <v>1KTV4</v>
          </cell>
        </row>
        <row r="691">
          <cell r="C691" t="str">
            <v>1KS3</v>
          </cell>
        </row>
        <row r="694">
          <cell r="C694" t="str">
            <v>1KS3</v>
          </cell>
        </row>
        <row r="698">
          <cell r="C698" t="str">
            <v>1KS3</v>
          </cell>
        </row>
        <row r="702">
          <cell r="C702" t="str">
            <v>3KTV4</v>
          </cell>
        </row>
        <row r="705">
          <cell r="C705" t="str">
            <v>3KTV4</v>
          </cell>
        </row>
        <row r="708">
          <cell r="C708" t="str">
            <v>1KS3</v>
          </cell>
        </row>
        <row r="715">
          <cell r="C715" t="str">
            <v>2KS4</v>
          </cell>
        </row>
        <row r="718">
          <cell r="C718" t="str">
            <v>2KS4</v>
          </cell>
        </row>
        <row r="721">
          <cell r="C721" t="str">
            <v>2KS4</v>
          </cell>
        </row>
        <row r="727">
          <cell r="C727" t="str">
            <v>2KS4</v>
          </cell>
        </row>
        <row r="730">
          <cell r="C730" t="str">
            <v>2KS4</v>
          </cell>
        </row>
        <row r="733">
          <cell r="C733" t="str">
            <v>2KS4</v>
          </cell>
        </row>
        <row r="736">
          <cell r="C736" t="str">
            <v>2KS4</v>
          </cell>
        </row>
        <row r="739">
          <cell r="C739" t="str">
            <v>2KS4</v>
          </cell>
        </row>
        <row r="742">
          <cell r="C742" t="str">
            <v>2KS2</v>
          </cell>
        </row>
        <row r="745">
          <cell r="C745" t="str">
            <v>2KS3</v>
          </cell>
        </row>
        <row r="748">
          <cell r="C748" t="str">
            <v>2KS2</v>
          </cell>
        </row>
        <row r="753">
          <cell r="C753" t="str">
            <v>1KS3</v>
          </cell>
        </row>
        <row r="756">
          <cell r="C756" t="str">
            <v>1KS3</v>
          </cell>
        </row>
        <row r="759">
          <cell r="C759" t="str">
            <v>1KS3</v>
          </cell>
        </row>
        <row r="762">
          <cell r="C762" t="str">
            <v>1KS3</v>
          </cell>
        </row>
        <row r="765">
          <cell r="C765" t="str">
            <v>1KS3</v>
          </cell>
        </row>
        <row r="769">
          <cell r="C769" t="str">
            <v>1KS3</v>
          </cell>
        </row>
        <row r="772">
          <cell r="C772" t="str">
            <v>1KS3</v>
          </cell>
        </row>
        <row r="776">
          <cell r="C776" t="str">
            <v>1KS3</v>
          </cell>
        </row>
        <row r="779">
          <cell r="C779" t="str">
            <v>1KS3</v>
          </cell>
        </row>
        <row r="782">
          <cell r="C782" t="str">
            <v>1KS3</v>
          </cell>
        </row>
        <row r="785">
          <cell r="C785" t="str">
            <v>1KS3</v>
          </cell>
        </row>
        <row r="788">
          <cell r="C788" t="str">
            <v>1KS3</v>
          </cell>
        </row>
        <row r="791">
          <cell r="C791" t="str">
            <v>1KS3</v>
          </cell>
        </row>
        <row r="794">
          <cell r="C794" t="str">
            <v>1KS3</v>
          </cell>
        </row>
        <row r="797">
          <cell r="C797" t="str">
            <v>1KS3</v>
          </cell>
        </row>
        <row r="800">
          <cell r="C800" t="str">
            <v>1KS3</v>
          </cell>
        </row>
        <row r="804">
          <cell r="C804" t="str">
            <v>Bằng 1,10 lần mức quy định cho tư vấn và làm thủ tục cung cấp tại mục I (cung cấp thông tin dữ liệu trực tiếp) chương II phần II</v>
          </cell>
        </row>
        <row r="807">
          <cell r="C807" t="str">
            <v>Bằng mức quy định cho chuẩn bị thông tin dữ liệu tại mục I (cung cấp thông tin dữ liệu trực tiếp) chương II phần II</v>
          </cell>
        </row>
        <row r="811">
          <cell r="C811" t="str">
            <v>1KS3</v>
          </cell>
        </row>
        <row r="814">
          <cell r="C814" t="str">
            <v>1KS3</v>
          </cell>
        </row>
      </sheetData>
      <sheetData sheetId="3">
        <row r="10">
          <cell r="O10" t="str">
            <v>2KTV4</v>
          </cell>
        </row>
        <row r="13">
          <cell r="O13" t="str">
            <v>2KTV4</v>
          </cell>
        </row>
        <row r="18">
          <cell r="O18" t="str">
            <v>2KTV4</v>
          </cell>
        </row>
        <row r="21">
          <cell r="O21" t="str">
            <v>2KTV4</v>
          </cell>
        </row>
        <row r="24">
          <cell r="O24" t="str">
            <v>2KTV4</v>
          </cell>
        </row>
        <row r="27">
          <cell r="O27" t="str">
            <v>2KTV4</v>
          </cell>
        </row>
        <row r="30">
          <cell r="O30" t="str">
            <v>2KTV4</v>
          </cell>
        </row>
        <row r="33">
          <cell r="O33" t="str">
            <v>2KTV4</v>
          </cell>
        </row>
        <row r="36">
          <cell r="O36" t="str">
            <v>2KTV4</v>
          </cell>
        </row>
        <row r="39">
          <cell r="O39" t="str">
            <v>2KTV4</v>
          </cell>
        </row>
        <row r="42">
          <cell r="O42" t="str">
            <v>2KTV4</v>
          </cell>
        </row>
        <row r="46">
          <cell r="O46" t="str">
            <v>2KTV4</v>
          </cell>
        </row>
        <row r="49">
          <cell r="O49" t="str">
            <v>2KTV4</v>
          </cell>
        </row>
        <row r="52">
          <cell r="O52" t="str">
            <v>2KTV4</v>
          </cell>
        </row>
        <row r="55">
          <cell r="O55" t="str">
            <v>2KTV4</v>
          </cell>
        </row>
        <row r="58">
          <cell r="O58" t="str">
            <v>2KTV4</v>
          </cell>
        </row>
        <row r="61">
          <cell r="O61" t="str">
            <v>2KTV4</v>
          </cell>
        </row>
        <row r="67">
          <cell r="O67" t="str">
            <v>2KS3</v>
          </cell>
        </row>
        <row r="70">
          <cell r="O70" t="str">
            <v>2KS3</v>
          </cell>
        </row>
        <row r="73">
          <cell r="O73" t="str">
            <v>2KS3</v>
          </cell>
        </row>
        <row r="77">
          <cell r="O77" t="str">
            <v>2KS3</v>
          </cell>
        </row>
        <row r="80">
          <cell r="O80" t="str">
            <v>2KS3</v>
          </cell>
        </row>
        <row r="83">
          <cell r="O83" t="str">
            <v>2KS3</v>
          </cell>
        </row>
        <row r="87">
          <cell r="O87" t="str">
            <v>2KS3</v>
          </cell>
        </row>
        <row r="90">
          <cell r="O90" t="str">
            <v>2KS3</v>
          </cell>
        </row>
        <row r="93">
          <cell r="O93" t="str">
            <v>2KS3</v>
          </cell>
        </row>
        <row r="96">
          <cell r="O96" t="str">
            <v>2KS3</v>
          </cell>
        </row>
        <row r="99">
          <cell r="O99" t="str">
            <v>2KS3</v>
          </cell>
        </row>
        <row r="102">
          <cell r="O102" t="str">
            <v>2KS3</v>
          </cell>
        </row>
        <row r="105">
          <cell r="O105" t="str">
            <v>2KS3</v>
          </cell>
        </row>
        <row r="108">
          <cell r="O108" t="str">
            <v>2KS3</v>
          </cell>
        </row>
        <row r="111">
          <cell r="O111" t="str">
            <v>2KS3</v>
          </cell>
        </row>
        <row r="115">
          <cell r="O115" t="str">
            <v>2KS5</v>
          </cell>
        </row>
        <row r="118">
          <cell r="O118" t="str">
            <v>2KS5</v>
          </cell>
        </row>
        <row r="121">
          <cell r="O121" t="str">
            <v>2KS5</v>
          </cell>
        </row>
        <row r="124">
          <cell r="O124" t="str">
            <v>2KS5</v>
          </cell>
        </row>
        <row r="127">
          <cell r="O127" t="str">
            <v>2KTV4</v>
          </cell>
        </row>
        <row r="130">
          <cell r="O130" t="str">
            <v>2KS3</v>
          </cell>
        </row>
        <row r="133">
          <cell r="O133" t="str">
            <v>2KS3</v>
          </cell>
        </row>
        <row r="136">
          <cell r="O136" t="str">
            <v>2KS3</v>
          </cell>
        </row>
        <row r="141">
          <cell r="O141" t="str">
            <v>1KTV2</v>
          </cell>
        </row>
        <row r="144">
          <cell r="O144" t="str">
            <v>1KTV2</v>
          </cell>
        </row>
        <row r="148">
          <cell r="O148" t="str">
            <v>1KTV2</v>
          </cell>
        </row>
        <row r="151">
          <cell r="O151" t="str">
            <v>1KTV2</v>
          </cell>
        </row>
        <row r="154">
          <cell r="O154" t="str">
            <v>1KTV2</v>
          </cell>
        </row>
        <row r="157">
          <cell r="O157" t="str">
            <v>1KTV2</v>
          </cell>
        </row>
        <row r="160">
          <cell r="O160" t="str">
            <v>1KTV2</v>
          </cell>
        </row>
        <row r="163">
          <cell r="O163" t="str">
            <v>1KTV2</v>
          </cell>
        </row>
        <row r="166">
          <cell r="O166" t="str">
            <v>1KTV2</v>
          </cell>
        </row>
        <row r="169">
          <cell r="O169" t="str">
            <v>1KTV2</v>
          </cell>
        </row>
        <row r="172">
          <cell r="O172" t="str">
            <v>1KTV2</v>
          </cell>
        </row>
        <row r="176">
          <cell r="O176" t="str">
            <v>1KTV2</v>
          </cell>
        </row>
        <row r="179">
          <cell r="O179" t="str">
            <v>1KTV2</v>
          </cell>
        </row>
        <row r="182">
          <cell r="O182" t="str">
            <v>1KTV2</v>
          </cell>
        </row>
        <row r="185">
          <cell r="O185" t="str">
            <v>1KTV2</v>
          </cell>
        </row>
        <row r="188">
          <cell r="O188" t="str">
            <v>1KTV2</v>
          </cell>
        </row>
        <row r="191">
          <cell r="O191" t="str">
            <v>1KTV2</v>
          </cell>
        </row>
        <row r="195">
          <cell r="O195" t="str">
            <v>2KTV4</v>
          </cell>
        </row>
        <row r="198">
          <cell r="O198" t="str">
            <v>2KTV4</v>
          </cell>
        </row>
        <row r="202">
          <cell r="O202" t="str">
            <v>2KTV4</v>
          </cell>
        </row>
        <row r="205">
          <cell r="O205" t="str">
            <v>2KTV4</v>
          </cell>
        </row>
        <row r="208">
          <cell r="O208" t="str">
            <v>2KTV4</v>
          </cell>
        </row>
        <row r="211">
          <cell r="O211" t="str">
            <v>2KTV4</v>
          </cell>
        </row>
        <row r="214">
          <cell r="O214" t="str">
            <v>2KTV4</v>
          </cell>
        </row>
        <row r="217">
          <cell r="O217" t="str">
            <v>2KTV4</v>
          </cell>
        </row>
        <row r="220">
          <cell r="O220" t="str">
            <v>2KTV4</v>
          </cell>
        </row>
        <row r="223">
          <cell r="O223" t="str">
            <v>2KTV4</v>
          </cell>
        </row>
        <row r="226">
          <cell r="O226" t="str">
            <v>2KTV4</v>
          </cell>
        </row>
        <row r="230">
          <cell r="O230" t="str">
            <v>2KTV4</v>
          </cell>
        </row>
        <row r="233">
          <cell r="O233" t="str">
            <v>2KTV4</v>
          </cell>
        </row>
        <row r="236">
          <cell r="O236" t="str">
            <v>2KTV4</v>
          </cell>
        </row>
        <row r="239">
          <cell r="O239" t="str">
            <v>2KTV4</v>
          </cell>
        </row>
        <row r="242">
          <cell r="O242" t="str">
            <v>2KTV4</v>
          </cell>
        </row>
        <row r="245">
          <cell r="O245" t="str">
            <v>2KTV4</v>
          </cell>
        </row>
        <row r="250">
          <cell r="O250" t="str">
            <v>1KS4</v>
          </cell>
        </row>
        <row r="254">
          <cell r="O254" t="str">
            <v>1KS4</v>
          </cell>
        </row>
        <row r="257">
          <cell r="O257" t="str">
            <v>1KS4</v>
          </cell>
        </row>
        <row r="260">
          <cell r="O260" t="str">
            <v>1KS4</v>
          </cell>
        </row>
        <row r="264">
          <cell r="O264" t="str">
            <v>1KTV2</v>
          </cell>
        </row>
        <row r="267">
          <cell r="O267" t="str">
            <v>1KTV4</v>
          </cell>
        </row>
        <row r="272">
          <cell r="O272" t="str">
            <v>1KS3</v>
          </cell>
        </row>
        <row r="276">
          <cell r="O276" t="str">
            <v>1KS3</v>
          </cell>
        </row>
        <row r="279">
          <cell r="O279" t="str">
            <v>1KS3</v>
          </cell>
        </row>
        <row r="282">
          <cell r="O282" t="str">
            <v>1KS3</v>
          </cell>
        </row>
        <row r="286">
          <cell r="O286" t="str">
            <v>1KS4</v>
          </cell>
        </row>
        <row r="290">
          <cell r="O290" t="str">
            <v>1KS4</v>
          </cell>
        </row>
        <row r="293">
          <cell r="O293" t="str">
            <v>1KS4</v>
          </cell>
        </row>
        <row r="296">
          <cell r="O296" t="str">
            <v>1KS4</v>
          </cell>
        </row>
        <row r="300">
          <cell r="O300" t="str">
            <v>1KTV2</v>
          </cell>
        </row>
        <row r="304">
          <cell r="O304" t="str">
            <v>1KTV4</v>
          </cell>
        </row>
        <row r="310">
          <cell r="O310" t="str">
            <v>1KTV4</v>
          </cell>
        </row>
        <row r="313">
          <cell r="O313" t="str">
            <v>1KTV4</v>
          </cell>
        </row>
        <row r="316">
          <cell r="O316" t="str">
            <v>1KTV4</v>
          </cell>
        </row>
        <row r="321">
          <cell r="O321" t="str">
            <v>1KS3</v>
          </cell>
        </row>
        <row r="324">
          <cell r="O324" t="str">
            <v>1KS3</v>
          </cell>
        </row>
        <row r="327">
          <cell r="O327" t="str">
            <v>1KS3</v>
          </cell>
        </row>
        <row r="330">
          <cell r="O330" t="str">
            <v>1KS3</v>
          </cell>
        </row>
        <row r="333">
          <cell r="O333" t="str">
            <v>1KS3</v>
          </cell>
        </row>
        <row r="336">
          <cell r="O336" t="str">
            <v>1KS3</v>
          </cell>
        </row>
        <row r="342">
          <cell r="O342" t="str">
            <v>1KS3</v>
          </cell>
        </row>
        <row r="345">
          <cell r="O345" t="str">
            <v>1KS3</v>
          </cell>
        </row>
        <row r="348">
          <cell r="O348" t="str">
            <v>1KS3</v>
          </cell>
        </row>
        <row r="351">
          <cell r="O351" t="str">
            <v>1KS3</v>
          </cell>
        </row>
        <row r="355">
          <cell r="O355" t="str">
            <v>1KS3</v>
          </cell>
        </row>
        <row r="358">
          <cell r="O358" t="str">
            <v>1KS3</v>
          </cell>
        </row>
        <row r="361">
          <cell r="O361" t="str">
            <v>1KS3</v>
          </cell>
        </row>
        <row r="364">
          <cell r="O364" t="str">
            <v>1KS3</v>
          </cell>
        </row>
        <row r="367">
          <cell r="O367" t="str">
            <v>1KS3</v>
          </cell>
        </row>
        <row r="370">
          <cell r="O370" t="str">
            <v>1KS3</v>
          </cell>
        </row>
        <row r="373">
          <cell r="O373" t="str">
            <v>1KS3</v>
          </cell>
        </row>
        <row r="376">
          <cell r="O376" t="str">
            <v>1KS3</v>
          </cell>
        </row>
        <row r="379">
          <cell r="O379" t="str">
            <v>1KS3</v>
          </cell>
        </row>
        <row r="383">
          <cell r="O383" t="str">
            <v>1KS3</v>
          </cell>
        </row>
        <row r="386">
          <cell r="O386" t="str">
            <v>1KS3</v>
          </cell>
        </row>
        <row r="389">
          <cell r="O389" t="str">
            <v>1KS3</v>
          </cell>
        </row>
        <row r="392">
          <cell r="O392" t="str">
            <v>1KS3</v>
          </cell>
        </row>
        <row r="395">
          <cell r="O395" t="str">
            <v>1KS2</v>
          </cell>
        </row>
        <row r="398">
          <cell r="O398" t="str">
            <v>1KS3</v>
          </cell>
        </row>
        <row r="403">
          <cell r="O403" t="str">
            <v>1KS4</v>
          </cell>
        </row>
        <row r="406">
          <cell r="O406" t="str">
            <v>1KS4</v>
          </cell>
        </row>
        <row r="409">
          <cell r="O409" t="str">
            <v>1KS4</v>
          </cell>
        </row>
        <row r="413">
          <cell r="O413" t="str">
            <v>1KS4</v>
          </cell>
        </row>
        <row r="416">
          <cell r="O416" t="str">
            <v>1KS4</v>
          </cell>
        </row>
        <row r="420">
          <cell r="O420" t="str">
            <v>1KS4</v>
          </cell>
        </row>
        <row r="423">
          <cell r="O423" t="str">
            <v>1KS4</v>
          </cell>
        </row>
        <row r="426">
          <cell r="O426" t="str">
            <v>1KS4</v>
          </cell>
        </row>
        <row r="430">
          <cell r="O430" t="str">
            <v>1KS5</v>
          </cell>
        </row>
        <row r="433">
          <cell r="O433" t="str">
            <v>1KS5</v>
          </cell>
        </row>
        <row r="436">
          <cell r="O436" t="str">
            <v>1KS5</v>
          </cell>
        </row>
        <row r="439">
          <cell r="O439" t="str">
            <v>1KS5</v>
          </cell>
        </row>
        <row r="442">
          <cell r="O442" t="str">
            <v>1KS5</v>
          </cell>
        </row>
        <row r="445">
          <cell r="O445" t="str">
            <v>1KS5</v>
          </cell>
        </row>
        <row r="448">
          <cell r="O448" t="str">
            <v>1KS5</v>
          </cell>
        </row>
        <row r="451">
          <cell r="O451" t="str">
            <v>1KS5</v>
          </cell>
        </row>
        <row r="454">
          <cell r="O454" t="str">
            <v>1KS4</v>
          </cell>
        </row>
        <row r="460">
          <cell r="O460" t="str">
            <v>1KS2</v>
          </cell>
        </row>
        <row r="463">
          <cell r="O463" t="str">
            <v>1KS2</v>
          </cell>
        </row>
        <row r="466">
          <cell r="O466" t="str">
            <v>1KS2</v>
          </cell>
        </row>
        <row r="469">
          <cell r="O469" t="str">
            <v>1KS2</v>
          </cell>
        </row>
        <row r="472">
          <cell r="O472" t="str">
            <v>1KS2</v>
          </cell>
        </row>
        <row r="475">
          <cell r="O475" t="str">
            <v>1KS2</v>
          </cell>
        </row>
        <row r="478">
          <cell r="O478" t="str">
            <v>1KS2</v>
          </cell>
        </row>
        <row r="481">
          <cell r="O481" t="str">
            <v>1KS2</v>
          </cell>
        </row>
        <row r="484">
          <cell r="O484" t="str">
            <v>1KS2</v>
          </cell>
        </row>
        <row r="487">
          <cell r="O487" t="str">
            <v>1KS2</v>
          </cell>
        </row>
        <row r="492">
          <cell r="O492" t="str">
            <v>1KS3</v>
          </cell>
        </row>
        <row r="495">
          <cell r="O495" t="str">
            <v>1KS3</v>
          </cell>
        </row>
        <row r="498">
          <cell r="O498" t="str">
            <v>1KS3</v>
          </cell>
        </row>
        <row r="501">
          <cell r="O501" t="str">
            <v>1KS3</v>
          </cell>
        </row>
        <row r="504">
          <cell r="O504" t="str">
            <v>1KS3</v>
          </cell>
        </row>
        <row r="507">
          <cell r="O507" t="str">
            <v>1KS3</v>
          </cell>
        </row>
        <row r="510">
          <cell r="O510" t="str">
            <v>1KS3</v>
          </cell>
        </row>
        <row r="513">
          <cell r="O513" t="str">
            <v>1KS3</v>
          </cell>
        </row>
        <row r="516">
          <cell r="O516" t="str">
            <v>1KS3</v>
          </cell>
        </row>
        <row r="519">
          <cell r="O519" t="str">
            <v>1KS3</v>
          </cell>
        </row>
        <row r="524">
          <cell r="O524" t="str">
            <v>1KS4</v>
          </cell>
        </row>
        <row r="527">
          <cell r="O527" t="str">
            <v>1KS4</v>
          </cell>
        </row>
        <row r="530">
          <cell r="O530" t="str">
            <v>1KS4</v>
          </cell>
        </row>
        <row r="533">
          <cell r="O533" t="str">
            <v>1KS4</v>
          </cell>
        </row>
        <row r="536">
          <cell r="O536" t="str">
            <v>1KS4</v>
          </cell>
        </row>
        <row r="539">
          <cell r="O539" t="str">
            <v>1KS4</v>
          </cell>
        </row>
        <row r="542">
          <cell r="O542" t="str">
            <v>1KS4</v>
          </cell>
        </row>
        <row r="545">
          <cell r="O545" t="str">
            <v>1KS4</v>
          </cell>
        </row>
        <row r="548">
          <cell r="O548" t="str">
            <v>1KS4</v>
          </cell>
        </row>
        <row r="551">
          <cell r="O551" t="str">
            <v>1KS4</v>
          </cell>
        </row>
        <row r="554">
          <cell r="O554" t="str">
            <v>1KS3</v>
          </cell>
        </row>
        <row r="562">
          <cell r="O562" t="str">
            <v>1KTV2</v>
          </cell>
        </row>
        <row r="565">
          <cell r="O565" t="str">
            <v>1KTV2</v>
          </cell>
        </row>
        <row r="568">
          <cell r="O568" t="str">
            <v>1KTV2</v>
          </cell>
        </row>
        <row r="571">
          <cell r="O571" t="str">
            <v>1KTV2</v>
          </cell>
        </row>
        <row r="574">
          <cell r="O574" t="str">
            <v>1KTV2</v>
          </cell>
        </row>
        <row r="577">
          <cell r="O577" t="str">
            <v>1KTV2</v>
          </cell>
        </row>
        <row r="580">
          <cell r="O580" t="str">
            <v>1KTV2</v>
          </cell>
        </row>
        <row r="583">
          <cell r="O583" t="str">
            <v>1KS3</v>
          </cell>
        </row>
        <row r="587">
          <cell r="O587" t="str">
            <v>1KS3</v>
          </cell>
        </row>
        <row r="592">
          <cell r="O592" t="str">
            <v>2KTV4</v>
          </cell>
        </row>
        <row r="595">
          <cell r="O595" t="str">
            <v>2KTV4</v>
          </cell>
        </row>
        <row r="598">
          <cell r="O598" t="str">
            <v>2KTV4</v>
          </cell>
        </row>
        <row r="601">
          <cell r="O601" t="str">
            <v>2KTV4</v>
          </cell>
        </row>
        <row r="604">
          <cell r="O604" t="str">
            <v>2KTV4</v>
          </cell>
        </row>
        <row r="607">
          <cell r="O607" t="str">
            <v>2KTV4</v>
          </cell>
        </row>
        <row r="610">
          <cell r="O610" t="str">
            <v>1KTV4</v>
          </cell>
        </row>
        <row r="613">
          <cell r="O613" t="str">
            <v>1KTV4</v>
          </cell>
        </row>
        <row r="617">
          <cell r="O617" t="str">
            <v>1KS3</v>
          </cell>
        </row>
        <row r="620">
          <cell r="O620" t="str">
            <v>1KS3</v>
          </cell>
        </row>
        <row r="623">
          <cell r="O623" t="str">
            <v>1KS3</v>
          </cell>
        </row>
        <row r="626">
          <cell r="O626" t="str">
            <v>1KS3</v>
          </cell>
        </row>
        <row r="629">
          <cell r="O629" t="str">
            <v>1KS3</v>
          </cell>
        </row>
        <row r="632">
          <cell r="O632" t="str">
            <v>1KS4</v>
          </cell>
        </row>
        <row r="635">
          <cell r="O635" t="str">
            <v>1KS3</v>
          </cell>
        </row>
        <row r="639">
          <cell r="O639" t="str">
            <v>1KTV4</v>
          </cell>
        </row>
        <row r="642">
          <cell r="O642" t="str">
            <v>1KTV4</v>
          </cell>
        </row>
        <row r="645">
          <cell r="O645" t="str">
            <v>1KTV4</v>
          </cell>
        </row>
        <row r="648">
          <cell r="O648" t="str">
            <v>1KS3</v>
          </cell>
        </row>
        <row r="651">
          <cell r="O651" t="str">
            <v>1KS3</v>
          </cell>
        </row>
        <row r="655">
          <cell r="O655" t="str">
            <v>1KS3</v>
          </cell>
        </row>
        <row r="660">
          <cell r="O660" t="str">
            <v>1KS3</v>
          </cell>
        </row>
        <row r="663">
          <cell r="O663" t="str">
            <v>1KS3</v>
          </cell>
        </row>
        <row r="666">
          <cell r="O666" t="str">
            <v>1KS3</v>
          </cell>
        </row>
        <row r="669">
          <cell r="O669" t="str">
            <v>1KS3</v>
          </cell>
        </row>
        <row r="672">
          <cell r="O672" t="str">
            <v>1KS3</v>
          </cell>
        </row>
        <row r="679">
          <cell r="O679" t="str">
            <v>1KS3</v>
          </cell>
        </row>
        <row r="682">
          <cell r="O682" t="str">
            <v>1KS3</v>
          </cell>
        </row>
        <row r="685">
          <cell r="O685" t="str">
            <v>1KS3</v>
          </cell>
        </row>
        <row r="688">
          <cell r="O688" t="str">
            <v>1KTV4</v>
          </cell>
        </row>
        <row r="691">
          <cell r="O691" t="str">
            <v>1KS3</v>
          </cell>
        </row>
        <row r="694">
          <cell r="O694" t="str">
            <v>1KS3</v>
          </cell>
        </row>
        <row r="698">
          <cell r="O698" t="str">
            <v>1KS3</v>
          </cell>
        </row>
        <row r="702">
          <cell r="O702" t="str">
            <v>3KTV4</v>
          </cell>
        </row>
        <row r="705">
          <cell r="O705" t="str">
            <v>3KTV4</v>
          </cell>
        </row>
        <row r="708">
          <cell r="O708" t="str">
            <v>1KS3</v>
          </cell>
        </row>
        <row r="715">
          <cell r="O715" t="str">
            <v>2KS4</v>
          </cell>
        </row>
        <row r="718">
          <cell r="O718" t="str">
            <v>2KS4</v>
          </cell>
        </row>
        <row r="721">
          <cell r="O721" t="str">
            <v>2KS4</v>
          </cell>
        </row>
        <row r="727">
          <cell r="O727" t="str">
            <v>2KS4</v>
          </cell>
        </row>
        <row r="730">
          <cell r="O730" t="str">
            <v>2KS4</v>
          </cell>
        </row>
        <row r="733">
          <cell r="O733" t="str">
            <v>2KS4</v>
          </cell>
        </row>
        <row r="736">
          <cell r="O736" t="str">
            <v>2KS4</v>
          </cell>
        </row>
        <row r="739">
          <cell r="O739" t="str">
            <v>2KS4</v>
          </cell>
        </row>
        <row r="742">
          <cell r="O742" t="str">
            <v>2KS2</v>
          </cell>
        </row>
        <row r="745">
          <cell r="O745" t="str">
            <v>2KS3</v>
          </cell>
        </row>
        <row r="748">
          <cell r="O748" t="str">
            <v>2KS2</v>
          </cell>
        </row>
        <row r="753">
          <cell r="O753" t="str">
            <v>1KS3</v>
          </cell>
        </row>
        <row r="756">
          <cell r="O756" t="str">
            <v>1KS3</v>
          </cell>
        </row>
        <row r="759">
          <cell r="O759" t="str">
            <v>1KS3</v>
          </cell>
        </row>
        <row r="762">
          <cell r="O762" t="str">
            <v>1KS3</v>
          </cell>
        </row>
        <row r="765">
          <cell r="O765" t="str">
            <v>1KS3</v>
          </cell>
        </row>
        <row r="769">
          <cell r="O769" t="str">
            <v>1KS3</v>
          </cell>
        </row>
        <row r="772">
          <cell r="O772" t="str">
            <v>1KS3</v>
          </cell>
        </row>
        <row r="776">
          <cell r="O776" t="str">
            <v>1KS3</v>
          </cell>
        </row>
        <row r="779">
          <cell r="O779" t="str">
            <v>1KS3</v>
          </cell>
        </row>
        <row r="782">
          <cell r="O782" t="str">
            <v>1KS3</v>
          </cell>
        </row>
        <row r="785">
          <cell r="O785" t="str">
            <v>1KS3</v>
          </cell>
        </row>
        <row r="788">
          <cell r="O788" t="str">
            <v>1KS3</v>
          </cell>
        </row>
        <row r="791">
          <cell r="O791" t="str">
            <v>1KS3</v>
          </cell>
        </row>
        <row r="794">
          <cell r="O794" t="str">
            <v>1KS3</v>
          </cell>
        </row>
        <row r="797">
          <cell r="O797" t="str">
            <v>1KS3</v>
          </cell>
        </row>
        <row r="800">
          <cell r="O800" t="str">
            <v>1KS3</v>
          </cell>
        </row>
        <row r="804">
          <cell r="O804" t="str">
            <v>Bằng 1,10 lần mức quy định cho tư vấn và làm thủ tục cung cấp tại mục I (cung cấp thông tin dữ liệu trực tiếp) chương II phần II</v>
          </cell>
        </row>
        <row r="807">
          <cell r="O807" t="str">
            <v>Bằng mức quy định cho chuẩn bị thông tin dữ liệu tại mục I (cung cấp thông tin dữ liệu trực tiếp) chương II phần II</v>
          </cell>
        </row>
        <row r="811">
          <cell r="O811" t="str">
            <v>1KS3</v>
          </cell>
        </row>
        <row r="814">
          <cell r="O814" t="str">
            <v>1KS3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NGIATKDD"/>
      <sheetName val="thietbiTKDDD"/>
      <sheetName val="CCDCTKDD"/>
      <sheetName val="VTTKĐĐ"/>
      <sheetName val="NCTKĐĐ"/>
      <sheetName val="LN650-ND205-"/>
      <sheetName val="tonghopdongia"/>
      <sheetName val="luongngay"/>
      <sheetName val="Sheet1"/>
    </sheetNames>
    <sheetDataSet>
      <sheetData sheetId="2">
        <row r="9">
          <cell r="E9">
            <v>805000</v>
          </cell>
        </row>
        <row r="11">
          <cell r="E11">
            <v>40000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NGIATKDD"/>
      <sheetName val="thietbiTKDDD"/>
      <sheetName val="CCDCTKDD"/>
      <sheetName val="VTTKĐĐ"/>
      <sheetName val="NCTKĐĐ"/>
      <sheetName val="LN650-ND205-"/>
      <sheetName val="tonghopdongia"/>
      <sheetName val="luongngay"/>
      <sheetName val="Sheet1"/>
    </sheetNames>
    <sheetDataSet>
      <sheetData sheetId="2">
        <row r="9">
          <cell r="E9">
            <v>805000</v>
          </cell>
        </row>
        <row r="11">
          <cell r="E11">
            <v>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0"/>
  <sheetViews>
    <sheetView tabSelected="1" zoomScalePageLayoutView="0" workbookViewId="0" topLeftCell="C13">
      <selection activeCell="J8" sqref="J8:J11"/>
    </sheetView>
  </sheetViews>
  <sheetFormatPr defaultColWidth="9.140625" defaultRowHeight="12.75"/>
  <cols>
    <col min="1" max="1" width="9.28125" style="15" customWidth="1"/>
    <col min="2" max="2" width="47.00390625" style="295" customWidth="1"/>
    <col min="3" max="3" width="20.8515625" style="15" customWidth="1"/>
    <col min="4" max="4" width="12.00390625" style="15" customWidth="1"/>
    <col min="5" max="5" width="13.140625" style="15" customWidth="1"/>
    <col min="6" max="6" width="10.00390625" style="15" customWidth="1"/>
    <col min="7" max="7" width="11.421875" style="537" customWidth="1"/>
    <col min="8" max="8" width="10.7109375" style="537" customWidth="1"/>
    <col min="9" max="9" width="13.140625" style="537" customWidth="1"/>
    <col min="10" max="10" width="11.7109375" style="15" customWidth="1"/>
    <col min="11" max="11" width="13.28125" style="139" customWidth="1"/>
    <col min="12" max="12" width="13.57421875" style="550" bestFit="1" customWidth="1"/>
    <col min="13" max="13" width="9.140625" style="551" customWidth="1"/>
    <col min="14" max="16384" width="9.140625" style="15" customWidth="1"/>
  </cols>
  <sheetData>
    <row r="1" spans="1:11" s="565" customFormat="1" ht="19.5" customHeight="1">
      <c r="A1" s="566" t="s">
        <v>779</v>
      </c>
      <c r="B1" s="566"/>
      <c r="C1" s="562"/>
      <c r="D1" s="563"/>
      <c r="E1" s="568" t="s">
        <v>780</v>
      </c>
      <c r="F1" s="568"/>
      <c r="G1" s="568"/>
      <c r="H1" s="568"/>
      <c r="I1" s="568"/>
      <c r="J1" s="568"/>
      <c r="K1" s="568"/>
    </row>
    <row r="2" spans="1:11" s="565" customFormat="1" ht="19.5" customHeight="1">
      <c r="A2" s="566" t="s">
        <v>781</v>
      </c>
      <c r="B2" s="566"/>
      <c r="C2" s="562"/>
      <c r="D2" s="563"/>
      <c r="E2" s="568" t="s">
        <v>782</v>
      </c>
      <c r="F2" s="568"/>
      <c r="G2" s="568"/>
      <c r="H2" s="568"/>
      <c r="I2" s="568"/>
      <c r="J2" s="568"/>
      <c r="K2" s="568"/>
    </row>
    <row r="3" spans="1:11" s="565" customFormat="1" ht="19.5" customHeight="1">
      <c r="A3" s="561"/>
      <c r="B3" s="561"/>
      <c r="C3" s="562"/>
      <c r="D3" s="563"/>
      <c r="E3" s="564"/>
      <c r="F3" s="564"/>
      <c r="G3" s="564"/>
      <c r="H3" s="564"/>
      <c r="I3" s="564"/>
      <c r="J3" s="564"/>
      <c r="K3" s="564"/>
    </row>
    <row r="4" spans="1:11" ht="18.75">
      <c r="A4" s="566" t="s">
        <v>783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</row>
    <row r="5" spans="1:11" ht="38.25" customHeight="1">
      <c r="A5" s="582" t="s">
        <v>761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</row>
    <row r="6" spans="1:11" ht="19.5" customHeight="1">
      <c r="A6" s="567" t="s">
        <v>784</v>
      </c>
      <c r="B6" s="567"/>
      <c r="C6" s="567"/>
      <c r="D6" s="567"/>
      <c r="E6" s="567"/>
      <c r="F6" s="567"/>
      <c r="G6" s="567"/>
      <c r="H6" s="567"/>
      <c r="I6" s="567"/>
      <c r="J6" s="567"/>
      <c r="K6" s="533"/>
    </row>
    <row r="7" spans="1:11" ht="21" customHeight="1">
      <c r="A7" s="534"/>
      <c r="B7" s="545"/>
      <c r="C7" s="534"/>
      <c r="D7" s="534"/>
      <c r="E7" s="534"/>
      <c r="F7" s="534"/>
      <c r="G7" s="546"/>
      <c r="H7" s="546"/>
      <c r="I7" s="546"/>
      <c r="J7" s="534"/>
      <c r="K7" s="534"/>
    </row>
    <row r="8" spans="1:13" s="90" customFormat="1" ht="12.75">
      <c r="A8" s="580" t="s">
        <v>7</v>
      </c>
      <c r="B8" s="574" t="s">
        <v>30</v>
      </c>
      <c r="C8" s="569" t="s">
        <v>554</v>
      </c>
      <c r="D8" s="580" t="s">
        <v>27</v>
      </c>
      <c r="E8" s="581"/>
      <c r="F8" s="581"/>
      <c r="G8" s="581"/>
      <c r="H8" s="581"/>
      <c r="I8" s="581"/>
      <c r="J8" s="569" t="s">
        <v>556</v>
      </c>
      <c r="K8" s="577" t="s">
        <v>557</v>
      </c>
      <c r="L8" s="550"/>
      <c r="M8" s="552"/>
    </row>
    <row r="9" spans="1:13" s="90" customFormat="1" ht="12.75">
      <c r="A9" s="580"/>
      <c r="B9" s="570"/>
      <c r="C9" s="570"/>
      <c r="D9" s="574" t="s">
        <v>32</v>
      </c>
      <c r="E9" s="574" t="s">
        <v>33</v>
      </c>
      <c r="F9" s="569" t="s">
        <v>756</v>
      </c>
      <c r="G9" s="575" t="s">
        <v>34</v>
      </c>
      <c r="H9" s="571" t="s">
        <v>757</v>
      </c>
      <c r="I9" s="571" t="s">
        <v>555</v>
      </c>
      <c r="J9" s="570"/>
      <c r="K9" s="578"/>
      <c r="L9" s="550"/>
      <c r="M9" s="552"/>
    </row>
    <row r="10" spans="1:13" s="90" customFormat="1" ht="12.75">
      <c r="A10" s="580"/>
      <c r="B10" s="570"/>
      <c r="C10" s="570"/>
      <c r="D10" s="570"/>
      <c r="E10" s="570"/>
      <c r="F10" s="570"/>
      <c r="G10" s="572"/>
      <c r="H10" s="572"/>
      <c r="I10" s="572"/>
      <c r="J10" s="570"/>
      <c r="K10" s="578"/>
      <c r="L10" s="550"/>
      <c r="M10" s="552"/>
    </row>
    <row r="11" spans="1:13" s="90" customFormat="1" ht="19.5" customHeight="1" thickBot="1">
      <c r="A11" s="583"/>
      <c r="B11" s="573"/>
      <c r="C11" s="573"/>
      <c r="D11" s="547" t="s">
        <v>38</v>
      </c>
      <c r="E11" s="547" t="s">
        <v>38</v>
      </c>
      <c r="F11" s="547" t="s">
        <v>38</v>
      </c>
      <c r="G11" s="548" t="s">
        <v>38</v>
      </c>
      <c r="H11" s="548" t="s">
        <v>38</v>
      </c>
      <c r="I11" s="548" t="s">
        <v>38</v>
      </c>
      <c r="J11" s="573"/>
      <c r="K11" s="579"/>
      <c r="L11" s="550"/>
      <c r="M11" s="552"/>
    </row>
    <row r="12" spans="1:13" s="90" customFormat="1" ht="29.25" customHeight="1">
      <c r="A12" s="278" t="s">
        <v>762</v>
      </c>
      <c r="B12" s="515" t="s">
        <v>82</v>
      </c>
      <c r="C12" s="549"/>
      <c r="D12" s="342"/>
      <c r="E12" s="410"/>
      <c r="F12" s="410"/>
      <c r="G12" s="532"/>
      <c r="H12" s="532"/>
      <c r="I12" s="532"/>
      <c r="J12" s="532"/>
      <c r="K12" s="321"/>
      <c r="L12" s="550">
        <f aca="true" t="shared" si="0" ref="L12:L64">I12*0.15</f>
        <v>0</v>
      </c>
      <c r="M12" s="553">
        <f aca="true" t="shared" si="1" ref="M12:M75">J12-L12</f>
        <v>0</v>
      </c>
    </row>
    <row r="13" spans="1:13" s="90" customFormat="1" ht="24" customHeight="1">
      <c r="A13" s="143" t="s">
        <v>18</v>
      </c>
      <c r="B13" s="162" t="s">
        <v>181</v>
      </c>
      <c r="C13" s="162"/>
      <c r="D13" s="319"/>
      <c r="E13" s="411"/>
      <c r="F13" s="411"/>
      <c r="G13" s="528"/>
      <c r="H13" s="528"/>
      <c r="I13" s="532"/>
      <c r="J13" s="532"/>
      <c r="K13" s="321"/>
      <c r="L13" s="550">
        <f t="shared" si="0"/>
        <v>0</v>
      </c>
      <c r="M13" s="553">
        <f t="shared" si="1"/>
        <v>0</v>
      </c>
    </row>
    <row r="14" spans="1:13" s="341" customFormat="1" ht="25.5" customHeight="1">
      <c r="A14" s="147">
        <v>1</v>
      </c>
      <c r="B14" s="286" t="s">
        <v>57</v>
      </c>
      <c r="C14" s="76"/>
      <c r="D14" s="319"/>
      <c r="E14" s="319"/>
      <c r="F14" s="319"/>
      <c r="G14" s="498"/>
      <c r="H14" s="528"/>
      <c r="I14" s="532"/>
      <c r="J14" s="532"/>
      <c r="K14" s="321"/>
      <c r="L14" s="550">
        <f t="shared" si="0"/>
        <v>0</v>
      </c>
      <c r="M14" s="553">
        <f t="shared" si="1"/>
        <v>0</v>
      </c>
    </row>
    <row r="15" spans="1:13" s="90" customFormat="1" ht="23.25" customHeight="1">
      <c r="A15" s="24" t="s">
        <v>20</v>
      </c>
      <c r="B15" s="287" t="s">
        <v>58</v>
      </c>
      <c r="C15" s="149" t="s">
        <v>438</v>
      </c>
      <c r="D15" s="130">
        <f>VLOOKUP(B15,nhâncông!$B$10:$G$61,6,0)</f>
        <v>174106</v>
      </c>
      <c r="E15" s="178">
        <f>VLOOKUP(B15,'vattu-QLthunhan'!$B$25:$E$78,4,0)</f>
        <v>18252</v>
      </c>
      <c r="F15" s="168">
        <f>VLOOKUP(B15,'CCDC-QLthunhan'!$B$33:$E$87,4,0)</f>
        <v>4011</v>
      </c>
      <c r="G15" s="492">
        <f>VLOOKUP(B15,'thietbi-QLthunhan'!$B$32:$F$86,4,0)</f>
        <v>3086</v>
      </c>
      <c r="H15" s="492">
        <f>VLOOKUP(B15,'thietbi-QLthunhan'!$B$31:$F$86,5,0)</f>
        <v>6914</v>
      </c>
      <c r="I15" s="492">
        <f>SUM(D15:H15)</f>
        <v>206369</v>
      </c>
      <c r="J15" s="168">
        <f>I15*15%</f>
        <v>30955.35</v>
      </c>
      <c r="K15" s="136">
        <f>I15+J15</f>
        <v>237324.35</v>
      </c>
      <c r="L15" s="550">
        <f t="shared" si="0"/>
        <v>30955.35</v>
      </c>
      <c r="M15" s="553">
        <f t="shared" si="1"/>
        <v>0</v>
      </c>
    </row>
    <row r="16" spans="1:13" s="90" customFormat="1" ht="23.25" customHeight="1">
      <c r="A16" s="24" t="s">
        <v>21</v>
      </c>
      <c r="B16" s="287" t="s">
        <v>108</v>
      </c>
      <c r="C16" s="149" t="s">
        <v>439</v>
      </c>
      <c r="D16" s="130">
        <f>VLOOKUP(B16,nhâncông!$B$10:$G$61,6,0)</f>
        <v>104464</v>
      </c>
      <c r="E16" s="178">
        <f>VLOOKUP(B16,'vattu-QLthunhan'!$B$25:$E$78,4,0)</f>
        <v>18252</v>
      </c>
      <c r="F16" s="168">
        <f>VLOOKUP(B16,'CCDC-QLthunhan'!$B$33:$E$87,4,0)</f>
        <v>2406</v>
      </c>
      <c r="G16" s="492">
        <f>VLOOKUP(B16,'thietbi-QLthunhan'!$B$32:$F$86,4,0)</f>
        <v>1852</v>
      </c>
      <c r="H16" s="492">
        <f>VLOOKUP(B16,'thietbi-QLthunhan'!$B$31:$F$86,5,0)</f>
        <v>4148</v>
      </c>
      <c r="I16" s="492">
        <f>SUM(D16:H16)</f>
        <v>131122</v>
      </c>
      <c r="J16" s="168">
        <f>I16*15%</f>
        <v>19668.3</v>
      </c>
      <c r="K16" s="136">
        <f>I16+J16</f>
        <v>150790.3</v>
      </c>
      <c r="L16" s="550">
        <f t="shared" si="0"/>
        <v>19668.3</v>
      </c>
      <c r="M16" s="553">
        <f t="shared" si="1"/>
        <v>0</v>
      </c>
    </row>
    <row r="17" spans="1:13" s="90" customFormat="1" ht="23.25" customHeight="1">
      <c r="A17" s="24" t="s">
        <v>42</v>
      </c>
      <c r="B17" s="287" t="s">
        <v>60</v>
      </c>
      <c r="C17" s="22"/>
      <c r="D17" s="130"/>
      <c r="E17" s="178"/>
      <c r="F17" s="178"/>
      <c r="G17" s="531"/>
      <c r="H17" s="531"/>
      <c r="I17" s="527"/>
      <c r="J17" s="168"/>
      <c r="K17" s="136"/>
      <c r="L17" s="550">
        <f t="shared" si="0"/>
        <v>0</v>
      </c>
      <c r="M17" s="553">
        <f t="shared" si="1"/>
        <v>0</v>
      </c>
    </row>
    <row r="18" spans="1:13" s="302" customFormat="1" ht="30.75" customHeight="1">
      <c r="A18" s="322" t="s">
        <v>43</v>
      </c>
      <c r="B18" s="296" t="s">
        <v>62</v>
      </c>
      <c r="C18" s="297" t="s">
        <v>440</v>
      </c>
      <c r="D18" s="298">
        <f>VLOOKUP(B18,nhâncông!$B$10:$G$61,6,0)</f>
        <v>278570</v>
      </c>
      <c r="E18" s="299">
        <f>VLOOKUP(B18,'vattu-QLthunhan'!$B$25:$E$78,4,0)</f>
        <v>18252</v>
      </c>
      <c r="F18" s="300">
        <f>VLOOKUP(B18,'CCDC-QLthunhan'!$B$33:$E$87,4,0)</f>
        <v>6417</v>
      </c>
      <c r="G18" s="519">
        <f>VLOOKUP(B18,'thietbi-QLthunhan'!$B$32:$F$86,4,0)</f>
        <v>4938</v>
      </c>
      <c r="H18" s="519">
        <f>VLOOKUP(B18,'thietbi-QLthunhan'!$B$31:$F$86,5,0)</f>
        <v>11062</v>
      </c>
      <c r="I18" s="519">
        <f aca="true" t="shared" si="2" ref="I18:I26">SUM(D18:H18)</f>
        <v>319239</v>
      </c>
      <c r="J18" s="300">
        <f aca="true" t="shared" si="3" ref="J18:J26">I18*15%</f>
        <v>47885.85</v>
      </c>
      <c r="K18" s="301">
        <f aca="true" t="shared" si="4" ref="K18:K26">I18+J18</f>
        <v>367124.85</v>
      </c>
      <c r="L18" s="550">
        <f t="shared" si="0"/>
        <v>47885.85</v>
      </c>
      <c r="M18" s="553">
        <f t="shared" si="1"/>
        <v>0</v>
      </c>
    </row>
    <row r="19" spans="1:13" s="302" customFormat="1" ht="23.25" customHeight="1">
      <c r="A19" s="322" t="s">
        <v>43</v>
      </c>
      <c r="B19" s="296" t="s">
        <v>64</v>
      </c>
      <c r="C19" s="297" t="s">
        <v>440</v>
      </c>
      <c r="D19" s="298">
        <f>VLOOKUP(B19,nhâncông!$B$10:$G$61,6,0)</f>
        <v>104464</v>
      </c>
      <c r="E19" s="299">
        <f>VLOOKUP(B19,'vattu-QLthunhan'!$B$25:$E$78,4,0)</f>
        <v>18252</v>
      </c>
      <c r="F19" s="300">
        <f>VLOOKUP(B19,'CCDC-QLthunhan'!$B$33:$E$87,4,0)</f>
        <v>2406</v>
      </c>
      <c r="G19" s="519">
        <f>VLOOKUP(B19,'thietbi-QLthunhan'!$B$32:$F$86,4,0)</f>
        <v>1852</v>
      </c>
      <c r="H19" s="519">
        <f>VLOOKUP(B19,'thietbi-QLthunhan'!$B$31:$F$86,5,0)</f>
        <v>4148</v>
      </c>
      <c r="I19" s="519">
        <f t="shared" si="2"/>
        <v>131122</v>
      </c>
      <c r="J19" s="300">
        <f t="shared" si="3"/>
        <v>19668.3</v>
      </c>
      <c r="K19" s="301">
        <f t="shared" si="4"/>
        <v>150790.3</v>
      </c>
      <c r="L19" s="550">
        <f t="shared" si="0"/>
        <v>19668.3</v>
      </c>
      <c r="M19" s="553">
        <f t="shared" si="1"/>
        <v>0</v>
      </c>
    </row>
    <row r="20" spans="1:13" s="302" customFormat="1" ht="23.25" customHeight="1">
      <c r="A20" s="322" t="s">
        <v>43</v>
      </c>
      <c r="B20" s="296" t="s">
        <v>66</v>
      </c>
      <c r="C20" s="297" t="s">
        <v>440</v>
      </c>
      <c r="D20" s="298">
        <f>VLOOKUP(B20,nhâncông!$B$10:$G$61,6,0)</f>
        <v>156696</v>
      </c>
      <c r="E20" s="299">
        <f>VLOOKUP(B20,'vattu-QLthunhan'!$B$25:$E$78,4,0)</f>
        <v>18252</v>
      </c>
      <c r="F20" s="300">
        <f>VLOOKUP(B20,'CCDC-QLthunhan'!$B$33:$E$87,4,0)</f>
        <v>3610</v>
      </c>
      <c r="G20" s="519">
        <f>VLOOKUP(B20,'thietbi-QLthunhan'!$B$32:$F$86,4,0)</f>
        <v>2778</v>
      </c>
      <c r="H20" s="519">
        <f>VLOOKUP(B20,'thietbi-QLthunhan'!$B$31:$F$86,5,0)</f>
        <v>6222</v>
      </c>
      <c r="I20" s="519">
        <f t="shared" si="2"/>
        <v>187558</v>
      </c>
      <c r="J20" s="300">
        <f t="shared" si="3"/>
        <v>28133.7</v>
      </c>
      <c r="K20" s="301">
        <f t="shared" si="4"/>
        <v>215691.7</v>
      </c>
      <c r="L20" s="550">
        <f t="shared" si="0"/>
        <v>28133.7</v>
      </c>
      <c r="M20" s="553">
        <f t="shared" si="1"/>
        <v>0</v>
      </c>
    </row>
    <row r="21" spans="1:13" s="302" customFormat="1" ht="23.25" customHeight="1">
      <c r="A21" s="322" t="s">
        <v>43</v>
      </c>
      <c r="B21" s="296" t="s">
        <v>68</v>
      </c>
      <c r="C21" s="297" t="s">
        <v>440</v>
      </c>
      <c r="D21" s="130">
        <f>VLOOKUP(B21,nhâncông!$B$10:$G$61,6,0)</f>
        <v>52232</v>
      </c>
      <c r="E21" s="178">
        <f>VLOOKUP(B21,'vattu-QLthunhan'!$B$25:$E$78,4,0)</f>
        <v>18252</v>
      </c>
      <c r="F21" s="168">
        <f>VLOOKUP(B21,'CCDC-QLthunhan'!$B$33:$E$87,4,0)</f>
        <v>1203</v>
      </c>
      <c r="G21" s="492">
        <f>VLOOKUP(B21,'thietbi-QLthunhan'!$B$32:$F$86,4,0)</f>
        <v>926</v>
      </c>
      <c r="H21" s="492">
        <f>VLOOKUP(B21,'thietbi-QLthunhan'!$B$31:$F$86,5,0)</f>
        <v>2074</v>
      </c>
      <c r="I21" s="519">
        <f t="shared" si="2"/>
        <v>74687</v>
      </c>
      <c r="J21" s="300">
        <f t="shared" si="3"/>
        <v>11203.05</v>
      </c>
      <c r="K21" s="301">
        <f t="shared" si="4"/>
        <v>85890.05</v>
      </c>
      <c r="L21" s="550">
        <f t="shared" si="0"/>
        <v>11203.05</v>
      </c>
      <c r="M21" s="553">
        <f t="shared" si="1"/>
        <v>0</v>
      </c>
    </row>
    <row r="22" spans="1:13" s="302" customFormat="1" ht="23.25" customHeight="1">
      <c r="A22" s="322" t="s">
        <v>43</v>
      </c>
      <c r="B22" s="296" t="s">
        <v>70</v>
      </c>
      <c r="C22" s="297" t="s">
        <v>440</v>
      </c>
      <c r="D22" s="130">
        <f>VLOOKUP(B22,nhâncông!$B$10:$G$61,6,0)</f>
        <v>208928</v>
      </c>
      <c r="E22" s="178">
        <f>VLOOKUP(B22,'vattu-QLthunhan'!$B$25:$E$78,4,0)</f>
        <v>18252</v>
      </c>
      <c r="F22" s="168">
        <f>VLOOKUP(B22,'CCDC-QLthunhan'!$B$33:$E$87,4,0)</f>
        <v>4813</v>
      </c>
      <c r="G22" s="492">
        <f>VLOOKUP(B22,'thietbi-QLthunhan'!$B$32:$F$86,4,0)</f>
        <v>3703</v>
      </c>
      <c r="H22" s="492">
        <f>VLOOKUP(B22,'thietbi-QLthunhan'!$B$31:$F$86,5,0)</f>
        <v>8297</v>
      </c>
      <c r="I22" s="519">
        <f t="shared" si="2"/>
        <v>243993</v>
      </c>
      <c r="J22" s="300">
        <f t="shared" si="3"/>
        <v>36598.95</v>
      </c>
      <c r="K22" s="301">
        <f t="shared" si="4"/>
        <v>280591.95</v>
      </c>
      <c r="L22" s="550">
        <f t="shared" si="0"/>
        <v>36598.95</v>
      </c>
      <c r="M22" s="553">
        <f t="shared" si="1"/>
        <v>0</v>
      </c>
    </row>
    <row r="23" spans="1:13" s="303" customFormat="1" ht="23.25" customHeight="1">
      <c r="A23" s="322" t="s">
        <v>43</v>
      </c>
      <c r="B23" s="296" t="s">
        <v>72</v>
      </c>
      <c r="C23" s="297" t="s">
        <v>440</v>
      </c>
      <c r="D23" s="130">
        <f>VLOOKUP(B23,nhâncông!$B$10:$G$61,6,0)</f>
        <v>191517</v>
      </c>
      <c r="E23" s="178">
        <f>VLOOKUP(B23,'vattu-QLthunhan'!$B$25:$E$78,4,0)</f>
        <v>18252</v>
      </c>
      <c r="F23" s="168">
        <f>VLOOKUP(B23,'CCDC-QLthunhan'!$B$33:$E$87,4,0)</f>
        <v>4412</v>
      </c>
      <c r="G23" s="492">
        <f>VLOOKUP(B23,'thietbi-QLthunhan'!$B$32:$F$86,4,0)</f>
        <v>3395</v>
      </c>
      <c r="H23" s="492">
        <f>VLOOKUP(B23,'thietbi-QLthunhan'!$B$31:$F$86,5,0)</f>
        <v>7605</v>
      </c>
      <c r="I23" s="519">
        <f t="shared" si="2"/>
        <v>225181</v>
      </c>
      <c r="J23" s="300">
        <f t="shared" si="3"/>
        <v>33777.15</v>
      </c>
      <c r="K23" s="301">
        <f t="shared" si="4"/>
        <v>258958.15</v>
      </c>
      <c r="L23" s="550">
        <f t="shared" si="0"/>
        <v>33777.15</v>
      </c>
      <c r="M23" s="553">
        <f t="shared" si="1"/>
        <v>0</v>
      </c>
    </row>
    <row r="24" spans="1:13" s="302" customFormat="1" ht="23.25" customHeight="1">
      <c r="A24" s="322" t="s">
        <v>43</v>
      </c>
      <c r="B24" s="296" t="s">
        <v>74</v>
      </c>
      <c r="C24" s="297" t="s">
        <v>440</v>
      </c>
      <c r="D24" s="130">
        <f>VLOOKUP(B24,nhâncông!$B$10:$G$61,6,0)</f>
        <v>139285</v>
      </c>
      <c r="E24" s="178">
        <f>VLOOKUP(B24,'vattu-QLthunhan'!$B$25:$E$78,4,0)</f>
        <v>18252</v>
      </c>
      <c r="F24" s="168">
        <f>VLOOKUP(B24,'CCDC-QLthunhan'!$B$33:$E$87,4,0)</f>
        <v>3209</v>
      </c>
      <c r="G24" s="492">
        <f>VLOOKUP(B24,'thietbi-QLthunhan'!$B$32:$F$86,4,0)</f>
        <v>2469</v>
      </c>
      <c r="H24" s="492">
        <f>VLOOKUP(B24,'thietbi-QLthunhan'!$B$31:$F$86,5,0)</f>
        <v>5531</v>
      </c>
      <c r="I24" s="519">
        <f t="shared" si="2"/>
        <v>168746</v>
      </c>
      <c r="J24" s="300">
        <f t="shared" si="3"/>
        <v>25311.899999999998</v>
      </c>
      <c r="K24" s="301">
        <f t="shared" si="4"/>
        <v>194057.9</v>
      </c>
      <c r="L24" s="550">
        <f t="shared" si="0"/>
        <v>25311.899999999998</v>
      </c>
      <c r="M24" s="553">
        <f t="shared" si="1"/>
        <v>0</v>
      </c>
    </row>
    <row r="25" spans="1:13" s="302" customFormat="1" ht="23.25" customHeight="1">
      <c r="A25" s="322" t="s">
        <v>43</v>
      </c>
      <c r="B25" s="296" t="s">
        <v>76</v>
      </c>
      <c r="C25" s="297" t="s">
        <v>441</v>
      </c>
      <c r="D25" s="130">
        <f>VLOOKUP(B25,nhâncông!$B$10:$G$61,6,0)</f>
        <v>69643</v>
      </c>
      <c r="E25" s="178">
        <f>VLOOKUP(B25,'vattu-QLthunhan'!$B$25:$E$78,4,0)</f>
        <v>18252</v>
      </c>
      <c r="F25" s="168">
        <f>VLOOKUP(B25,'CCDC-QLthunhan'!$B$33:$E$87,4,0)</f>
        <v>1604</v>
      </c>
      <c r="G25" s="492">
        <f>VLOOKUP(B25,'thietbi-QLthunhan'!$B$32:$F$86,4,0)</f>
        <v>1234</v>
      </c>
      <c r="H25" s="492">
        <f>VLOOKUP(B25,'thietbi-QLthunhan'!$B$31:$F$86,5,0)</f>
        <v>2766</v>
      </c>
      <c r="I25" s="519">
        <f t="shared" si="2"/>
        <v>93499</v>
      </c>
      <c r="J25" s="300">
        <f t="shared" si="3"/>
        <v>14024.85</v>
      </c>
      <c r="K25" s="301">
        <f t="shared" si="4"/>
        <v>107523.85</v>
      </c>
      <c r="L25" s="550">
        <f t="shared" si="0"/>
        <v>14024.85</v>
      </c>
      <c r="M25" s="553">
        <f t="shared" si="1"/>
        <v>0</v>
      </c>
    </row>
    <row r="26" spans="1:13" ht="27.75" customHeight="1">
      <c r="A26" s="24" t="s">
        <v>46</v>
      </c>
      <c r="B26" s="287" t="s">
        <v>77</v>
      </c>
      <c r="C26" s="149" t="s">
        <v>440</v>
      </c>
      <c r="D26" s="130">
        <f>VLOOKUP(B26,nhâncông!$B$10:$G$61,6,0)</f>
        <v>208928</v>
      </c>
      <c r="E26" s="178">
        <f>VLOOKUP(B26,'vattu-QLthunhan'!$B$25:$E$78,4,0)</f>
        <v>18252</v>
      </c>
      <c r="F26" s="168">
        <f>VLOOKUP(B26,'CCDC-QLthunhan'!$B$33:$E$87,4,0)</f>
        <v>4813</v>
      </c>
      <c r="G26" s="492">
        <f>VLOOKUP(B26,'thietbi-QLthunhan'!$B$32:$F$86,4,0)</f>
        <v>3703</v>
      </c>
      <c r="H26" s="492">
        <f>VLOOKUP(B26,'thietbi-QLthunhan'!$B$31:$F$86,5,0)</f>
        <v>8297</v>
      </c>
      <c r="I26" s="492">
        <f t="shared" si="2"/>
        <v>243993</v>
      </c>
      <c r="J26" s="168">
        <f t="shared" si="3"/>
        <v>36598.95</v>
      </c>
      <c r="K26" s="136">
        <f t="shared" si="4"/>
        <v>280591.95</v>
      </c>
      <c r="L26" s="550">
        <f t="shared" si="0"/>
        <v>36598.95</v>
      </c>
      <c r="M26" s="553">
        <f t="shared" si="1"/>
        <v>0</v>
      </c>
    </row>
    <row r="27" spans="1:13" ht="27" customHeight="1">
      <c r="A27" s="24" t="s">
        <v>47</v>
      </c>
      <c r="B27" s="287" t="s">
        <v>78</v>
      </c>
      <c r="C27" s="149"/>
      <c r="D27" s="130"/>
      <c r="E27" s="178"/>
      <c r="F27" s="178"/>
      <c r="G27" s="531"/>
      <c r="H27" s="531"/>
      <c r="I27" s="527"/>
      <c r="J27" s="168"/>
      <c r="K27" s="136"/>
      <c r="L27" s="550">
        <f t="shared" si="0"/>
        <v>0</v>
      </c>
      <c r="M27" s="553">
        <f t="shared" si="1"/>
        <v>0</v>
      </c>
    </row>
    <row r="28" spans="1:13" s="324" customFormat="1" ht="28.5" customHeight="1">
      <c r="A28" s="322" t="s">
        <v>43</v>
      </c>
      <c r="B28" s="296" t="s">
        <v>80</v>
      </c>
      <c r="C28" s="297" t="s">
        <v>440</v>
      </c>
      <c r="D28" s="298">
        <f>VLOOKUP(B28,nhâncông!$B$10:$G$61,6,0)</f>
        <v>435266</v>
      </c>
      <c r="E28" s="299">
        <f>VLOOKUP(B28,'vattu-QLthunhan'!$B$25:$E$78,4,0)</f>
        <v>18252</v>
      </c>
      <c r="F28" s="300">
        <f>VLOOKUP(B28,'CCDC-QLthunhan'!$B$33:$E$87,4,0)</f>
        <v>10027</v>
      </c>
      <c r="G28" s="519">
        <f>VLOOKUP(B28,'thietbi-QLthunhan'!$B$32:$F$86,4,0)</f>
        <v>7716</v>
      </c>
      <c r="H28" s="519">
        <f>VLOOKUP(B28,'thietbi-QLthunhan'!$B$31:$F$86,5,0)</f>
        <v>17285</v>
      </c>
      <c r="I28" s="519">
        <f aca="true" t="shared" si="5" ref="I28:I33">SUM(D28:H28)</f>
        <v>488546</v>
      </c>
      <c r="J28" s="300">
        <f aca="true" t="shared" si="6" ref="J28:J33">I28*15%</f>
        <v>73281.9</v>
      </c>
      <c r="K28" s="301">
        <f aca="true" t="shared" si="7" ref="K28:K33">I28+J28</f>
        <v>561827.9</v>
      </c>
      <c r="L28" s="550">
        <f t="shared" si="0"/>
        <v>73281.9</v>
      </c>
      <c r="M28" s="553">
        <f t="shared" si="1"/>
        <v>0</v>
      </c>
    </row>
    <row r="29" spans="1:13" s="324" customFormat="1" ht="29.25" customHeight="1">
      <c r="A29" s="322" t="s">
        <v>43</v>
      </c>
      <c r="B29" s="296" t="s">
        <v>84</v>
      </c>
      <c r="C29" s="297" t="s">
        <v>440</v>
      </c>
      <c r="D29" s="298">
        <f>VLOOKUP(B29,nhâncông!$B$10:$G$61,6,0)</f>
        <v>121874</v>
      </c>
      <c r="E29" s="299">
        <f>VLOOKUP(B29,'vattu-QLthunhan'!$B$25:$E$78,4,0)</f>
        <v>18252</v>
      </c>
      <c r="F29" s="300">
        <f>VLOOKUP(B29,'CCDC-QLthunhan'!$B$33:$E$87,4,0)</f>
        <v>2808</v>
      </c>
      <c r="G29" s="519">
        <f>VLOOKUP(B29,'thietbi-QLthunhan'!$B$32:$F$86,4,0)</f>
        <v>2160</v>
      </c>
      <c r="H29" s="519">
        <f>VLOOKUP(B29,'thietbi-QLthunhan'!$B$31:$F$86,5,0)</f>
        <v>4840</v>
      </c>
      <c r="I29" s="519">
        <f t="shared" si="5"/>
        <v>149934</v>
      </c>
      <c r="J29" s="300">
        <f t="shared" si="6"/>
        <v>22490.1</v>
      </c>
      <c r="K29" s="301">
        <f t="shared" si="7"/>
        <v>172424.1</v>
      </c>
      <c r="L29" s="550">
        <f t="shared" si="0"/>
        <v>22490.1</v>
      </c>
      <c r="M29" s="553">
        <f t="shared" si="1"/>
        <v>0</v>
      </c>
    </row>
    <row r="30" spans="1:13" s="324" customFormat="1" ht="30" customHeight="1">
      <c r="A30" s="322" t="s">
        <v>43</v>
      </c>
      <c r="B30" s="296" t="s">
        <v>86</v>
      </c>
      <c r="C30" s="297" t="s">
        <v>440</v>
      </c>
      <c r="D30" s="298">
        <f>VLOOKUP(B30,nhâncông!$B$10:$G$61,6,0)</f>
        <v>156696</v>
      </c>
      <c r="E30" s="299">
        <f>VLOOKUP(B30,'vattu-QLthunhan'!$B$25:$E$78,4,0)</f>
        <v>18252</v>
      </c>
      <c r="F30" s="300">
        <f>VLOOKUP(B30,'CCDC-QLthunhan'!$B$33:$E$87,4,0)</f>
        <v>3610</v>
      </c>
      <c r="G30" s="519">
        <f>VLOOKUP(B30,'thietbi-QLthunhan'!$B$32:$F$86,4,0)</f>
        <v>2778</v>
      </c>
      <c r="H30" s="519">
        <f>VLOOKUP(B30,'thietbi-QLthunhan'!$B$31:$F$86,5,0)</f>
        <v>6222</v>
      </c>
      <c r="I30" s="519">
        <f t="shared" si="5"/>
        <v>187558</v>
      </c>
      <c r="J30" s="300">
        <f t="shared" si="6"/>
        <v>28133.7</v>
      </c>
      <c r="K30" s="301">
        <f t="shared" si="7"/>
        <v>215691.7</v>
      </c>
      <c r="L30" s="550">
        <f t="shared" si="0"/>
        <v>28133.7</v>
      </c>
      <c r="M30" s="553">
        <f t="shared" si="1"/>
        <v>0</v>
      </c>
    </row>
    <row r="31" spans="1:13" s="324" customFormat="1" ht="39" customHeight="1">
      <c r="A31" s="322" t="s">
        <v>43</v>
      </c>
      <c r="B31" s="296" t="s">
        <v>88</v>
      </c>
      <c r="C31" s="297" t="s">
        <v>440</v>
      </c>
      <c r="D31" s="298">
        <f>VLOOKUP(B31,nhâncông!$B$10:$G$61,6,0)</f>
        <v>156696</v>
      </c>
      <c r="E31" s="299">
        <f>VLOOKUP(B31,'vattu-QLthunhan'!$B$25:$E$78,4,0)</f>
        <v>18252</v>
      </c>
      <c r="F31" s="300">
        <f>VLOOKUP(B31,'CCDC-QLthunhan'!$B$33:$E$87,4,0)</f>
        <v>3610</v>
      </c>
      <c r="G31" s="519">
        <f>VLOOKUP(B31,'thietbi-QLthunhan'!$B$32:$F$86,4,0)</f>
        <v>2778</v>
      </c>
      <c r="H31" s="519">
        <f>VLOOKUP(B31,'thietbi-QLthunhan'!$B$31:$F$86,5,0)</f>
        <v>6222</v>
      </c>
      <c r="I31" s="519">
        <f t="shared" si="5"/>
        <v>187558</v>
      </c>
      <c r="J31" s="300">
        <f t="shared" si="6"/>
        <v>28133.7</v>
      </c>
      <c r="K31" s="301">
        <f t="shared" si="7"/>
        <v>215691.7</v>
      </c>
      <c r="L31" s="550">
        <f t="shared" si="0"/>
        <v>28133.7</v>
      </c>
      <c r="M31" s="553">
        <f t="shared" si="1"/>
        <v>0</v>
      </c>
    </row>
    <row r="32" spans="1:13" ht="23.25" customHeight="1">
      <c r="A32" s="24" t="s">
        <v>89</v>
      </c>
      <c r="B32" s="287" t="s">
        <v>90</v>
      </c>
      <c r="C32" s="149" t="s">
        <v>442</v>
      </c>
      <c r="D32" s="130">
        <f>VLOOKUP(B32,nhâncông!$B$10:$G$61,6,0)</f>
        <v>69643</v>
      </c>
      <c r="E32" s="178">
        <f>VLOOKUP(B32,'vattu-QLthunhan'!$B$25:$E$78,4,0)</f>
        <v>18252</v>
      </c>
      <c r="F32" s="168">
        <f>VLOOKUP(B32,'CCDC-QLthunhan'!$B$33:$E$87,4,0)</f>
        <v>1604</v>
      </c>
      <c r="G32" s="519">
        <f>VLOOKUP(B32,'thietbi-QLthunhan'!$B$32:$F$86,4,0)</f>
        <v>1234</v>
      </c>
      <c r="H32" s="492">
        <f>VLOOKUP(B32,'thietbi-QLthunhan'!$B$31:$F$86,5,0)</f>
        <v>2766</v>
      </c>
      <c r="I32" s="492">
        <f t="shared" si="5"/>
        <v>93499</v>
      </c>
      <c r="J32" s="168">
        <f t="shared" si="6"/>
        <v>14024.85</v>
      </c>
      <c r="K32" s="136">
        <f t="shared" si="7"/>
        <v>107523.85</v>
      </c>
      <c r="L32" s="550">
        <f t="shared" si="0"/>
        <v>14024.85</v>
      </c>
      <c r="M32" s="553">
        <f t="shared" si="1"/>
        <v>0</v>
      </c>
    </row>
    <row r="33" spans="1:13" ht="23.25" customHeight="1">
      <c r="A33" s="24" t="s">
        <v>91</v>
      </c>
      <c r="B33" s="287" t="s">
        <v>92</v>
      </c>
      <c r="C33" s="149" t="s">
        <v>443</v>
      </c>
      <c r="D33" s="130">
        <f>VLOOKUP(B33,nhâncông!$B$10:$G$61,6,0)</f>
        <v>69643</v>
      </c>
      <c r="E33" s="178">
        <f>VLOOKUP(B33,'vattu-QLthunhan'!$B$25:$E$78,4,0)</f>
        <v>18252</v>
      </c>
      <c r="F33" s="168">
        <f>VLOOKUP(B33,'CCDC-QLthunhan'!$B$33:$E$87,4,0)</f>
        <v>1604</v>
      </c>
      <c r="G33" s="519">
        <f>VLOOKUP(B33,'thietbi-QLthunhan'!$B$32:$F$86,4,0)</f>
        <v>1234</v>
      </c>
      <c r="H33" s="492">
        <f>VLOOKUP(B33,'thietbi-QLthunhan'!$B$31:$F$86,5,0)</f>
        <v>2766</v>
      </c>
      <c r="I33" s="492">
        <f t="shared" si="5"/>
        <v>93499</v>
      </c>
      <c r="J33" s="168">
        <f t="shared" si="6"/>
        <v>14024.85</v>
      </c>
      <c r="K33" s="136">
        <f t="shared" si="7"/>
        <v>107523.85</v>
      </c>
      <c r="L33" s="550">
        <f t="shared" si="0"/>
        <v>14024.85</v>
      </c>
      <c r="M33" s="553">
        <f t="shared" si="1"/>
        <v>0</v>
      </c>
    </row>
    <row r="34" spans="1:13" ht="18.75" customHeight="1">
      <c r="A34" s="152">
        <v>2</v>
      </c>
      <c r="B34" s="286" t="s">
        <v>93</v>
      </c>
      <c r="C34" s="24"/>
      <c r="D34" s="130"/>
      <c r="E34" s="130"/>
      <c r="F34" s="130"/>
      <c r="G34" s="328"/>
      <c r="H34" s="527"/>
      <c r="I34" s="527"/>
      <c r="J34" s="168"/>
      <c r="K34" s="136"/>
      <c r="L34" s="550">
        <f t="shared" si="0"/>
        <v>0</v>
      </c>
      <c r="M34" s="553">
        <f t="shared" si="1"/>
        <v>0</v>
      </c>
    </row>
    <row r="35" spans="1:13" s="310" customFormat="1" ht="21.75" customHeight="1">
      <c r="A35" s="304" t="s">
        <v>22</v>
      </c>
      <c r="B35" s="305" t="s">
        <v>94</v>
      </c>
      <c r="C35" s="304"/>
      <c r="D35" s="306"/>
      <c r="E35" s="306"/>
      <c r="F35" s="306"/>
      <c r="G35" s="516"/>
      <c r="H35" s="529"/>
      <c r="I35" s="529"/>
      <c r="J35" s="529"/>
      <c r="K35" s="529"/>
      <c r="L35" s="550">
        <f t="shared" si="0"/>
        <v>0</v>
      </c>
      <c r="M35" s="553">
        <f t="shared" si="1"/>
        <v>0</v>
      </c>
    </row>
    <row r="36" spans="1:13" ht="21.75" customHeight="1">
      <c r="A36" s="24" t="s">
        <v>23</v>
      </c>
      <c r="B36" s="287" t="s">
        <v>96</v>
      </c>
      <c r="C36" s="24"/>
      <c r="D36" s="130"/>
      <c r="E36" s="130"/>
      <c r="F36" s="130"/>
      <c r="G36" s="527"/>
      <c r="H36" s="527"/>
      <c r="I36" s="527"/>
      <c r="J36" s="168"/>
      <c r="K36" s="136"/>
      <c r="L36" s="550">
        <f t="shared" si="0"/>
        <v>0</v>
      </c>
      <c r="M36" s="553">
        <f t="shared" si="1"/>
        <v>0</v>
      </c>
    </row>
    <row r="37" spans="1:13" s="324" customFormat="1" ht="21.75" customHeight="1">
      <c r="A37" s="322" t="s">
        <v>43</v>
      </c>
      <c r="B37" s="325" t="s">
        <v>99</v>
      </c>
      <c r="C37" s="297" t="s">
        <v>438</v>
      </c>
      <c r="D37" s="298">
        <f>VLOOKUP(B37,nhâncông!$B$64:$G$136,6,0)</f>
        <v>700673</v>
      </c>
      <c r="E37" s="298">
        <f>VLOOKUP(B37,'vattu-QLthunhan'!$B$81:$E$153,4,0)</f>
        <v>19332</v>
      </c>
      <c r="F37" s="298">
        <f>VLOOKUP(B37,'CCDC-QLthunhan'!$B$89:$E$162,4,0)</f>
        <v>13235</v>
      </c>
      <c r="G37" s="519">
        <f>VLOOKUP(B37,'thietbi-QLthunhan'!$B$89:$G$161,4,0)</f>
        <v>10321</v>
      </c>
      <c r="H37" s="527">
        <f>VLOOKUP(B37,'thietbi-QLthunhan'!$B$87:$G$161,5,0)</f>
        <v>22759</v>
      </c>
      <c r="I37" s="519">
        <f>SUM(D37:H37)</f>
        <v>766320</v>
      </c>
      <c r="J37" s="300">
        <f aca="true" t="shared" si="8" ref="J37:J43">I37*15%</f>
        <v>114948</v>
      </c>
      <c r="K37" s="301">
        <f aca="true" t="shared" si="9" ref="K37:K43">I37+J37</f>
        <v>881268</v>
      </c>
      <c r="L37" s="550">
        <f t="shared" si="0"/>
        <v>114948</v>
      </c>
      <c r="M37" s="553">
        <f t="shared" si="1"/>
        <v>0</v>
      </c>
    </row>
    <row r="38" spans="1:13" s="324" customFormat="1" ht="21.75" customHeight="1">
      <c r="A38" s="322" t="s">
        <v>43</v>
      </c>
      <c r="B38" s="325" t="s">
        <v>101</v>
      </c>
      <c r="C38" s="297" t="s">
        <v>438</v>
      </c>
      <c r="D38" s="298">
        <f>VLOOKUP(B38,nhâncông!$B$64:$G$136,6,0)</f>
        <v>849300</v>
      </c>
      <c r="E38" s="298">
        <f>VLOOKUP(B38,'vattu-QLthunhan'!$B$81:$E$153,4,0)</f>
        <v>19332</v>
      </c>
      <c r="F38" s="298">
        <f>VLOOKUP(B38,'CCDC-QLthunhan'!$B$89:$E$162,4,0)</f>
        <v>16043</v>
      </c>
      <c r="G38" s="519">
        <f>VLOOKUP(B38,'thietbi-QLthunhan'!$B$89:$G$161,4,0)</f>
        <v>12587</v>
      </c>
      <c r="H38" s="527">
        <f>VLOOKUP(B38,'thietbi-QLthunhan'!$B$87:$G$161,5,0)</f>
        <v>27755</v>
      </c>
      <c r="I38" s="519">
        <f>SUM(D38:H38)</f>
        <v>925017</v>
      </c>
      <c r="J38" s="300">
        <f t="shared" si="8"/>
        <v>138752.55</v>
      </c>
      <c r="K38" s="301">
        <f t="shared" si="9"/>
        <v>1063769.55</v>
      </c>
      <c r="L38" s="550">
        <f t="shared" si="0"/>
        <v>138752.55</v>
      </c>
      <c r="M38" s="553">
        <f t="shared" si="1"/>
        <v>0</v>
      </c>
    </row>
    <row r="39" spans="1:13" s="324" customFormat="1" ht="21.75" customHeight="1">
      <c r="A39" s="322" t="s">
        <v>43</v>
      </c>
      <c r="B39" s="325" t="s">
        <v>103</v>
      </c>
      <c r="C39" s="297" t="s">
        <v>438</v>
      </c>
      <c r="D39" s="298">
        <f>VLOOKUP(B39,nhâncông!$B$64:$G$136,6,0)</f>
        <v>573278</v>
      </c>
      <c r="E39" s="298">
        <f>VLOOKUP(B39,'vattu-QLthunhan'!$B$81:$E$153,4,0)</f>
        <v>19332</v>
      </c>
      <c r="F39" s="298">
        <f>VLOOKUP(B39,'CCDC-QLthunhan'!$B$89:$E$162,4,0)</f>
        <v>10829</v>
      </c>
      <c r="G39" s="519">
        <f>VLOOKUP(B39,'thietbi-QLthunhan'!$B$89:$G$161,4,0)</f>
        <v>8559</v>
      </c>
      <c r="H39" s="527">
        <f>VLOOKUP(B39,'thietbi-QLthunhan'!$B$87:$G$161,5,0)</f>
        <v>18874</v>
      </c>
      <c r="I39" s="519">
        <f>SUM(D39:H39)</f>
        <v>630872</v>
      </c>
      <c r="J39" s="300">
        <f t="shared" si="8"/>
        <v>94630.8</v>
      </c>
      <c r="K39" s="301">
        <f t="shared" si="9"/>
        <v>725502.8</v>
      </c>
      <c r="L39" s="550">
        <f t="shared" si="0"/>
        <v>94630.8</v>
      </c>
      <c r="M39" s="553">
        <f t="shared" si="1"/>
        <v>0</v>
      </c>
    </row>
    <row r="40" spans="1:13" ht="21.75" customHeight="1">
      <c r="A40" s="24" t="s">
        <v>24</v>
      </c>
      <c r="B40" s="287" t="s">
        <v>105</v>
      </c>
      <c r="C40" s="22"/>
      <c r="D40" s="130"/>
      <c r="E40" s="130"/>
      <c r="F40" s="130"/>
      <c r="G40" s="328"/>
      <c r="H40" s="527"/>
      <c r="I40" s="527"/>
      <c r="J40" s="300"/>
      <c r="K40" s="301"/>
      <c r="L40" s="550">
        <f t="shared" si="0"/>
        <v>0</v>
      </c>
      <c r="M40" s="553">
        <f t="shared" si="1"/>
        <v>0</v>
      </c>
    </row>
    <row r="41" spans="1:13" s="324" customFormat="1" ht="21.75" customHeight="1">
      <c r="A41" s="322" t="s">
        <v>43</v>
      </c>
      <c r="B41" s="325" t="s">
        <v>99</v>
      </c>
      <c r="C41" s="297" t="s">
        <v>438</v>
      </c>
      <c r="D41" s="298">
        <f>nhâncông!G77</f>
        <v>318488</v>
      </c>
      <c r="E41" s="298">
        <f>VLOOKUP(B41,'vattu-QLthunhan'!$B$81:$E$153,4,0)</f>
        <v>19332</v>
      </c>
      <c r="F41" s="298">
        <f>VLOOKUP(B41,'CCDC-QLthunhan'!$B$89:$E$162,4,0)</f>
        <v>13235</v>
      </c>
      <c r="G41" s="519">
        <f>VLOOKUP(B41,'thietbi-QLthunhan'!$B$89:$G$161,4,0)</f>
        <v>10321</v>
      </c>
      <c r="H41" s="527">
        <f>VLOOKUP(B41,'thietbi-QLthunhan'!$B$87:$G$161,5,0)</f>
        <v>22759</v>
      </c>
      <c r="I41" s="519">
        <f>SUM(D41:H41)</f>
        <v>384135</v>
      </c>
      <c r="J41" s="300">
        <f t="shared" si="8"/>
        <v>57620.25</v>
      </c>
      <c r="K41" s="301">
        <f t="shared" si="9"/>
        <v>441755.25</v>
      </c>
      <c r="L41" s="550">
        <f t="shared" si="0"/>
        <v>57620.25</v>
      </c>
      <c r="M41" s="553">
        <f t="shared" si="1"/>
        <v>0</v>
      </c>
    </row>
    <row r="42" spans="1:13" s="324" customFormat="1" ht="21.75" customHeight="1">
      <c r="A42" s="322" t="s">
        <v>43</v>
      </c>
      <c r="B42" s="325" t="s">
        <v>101</v>
      </c>
      <c r="C42" s="297" t="s">
        <v>438</v>
      </c>
      <c r="D42" s="298">
        <f>nhâncông!G80</f>
        <v>233558</v>
      </c>
      <c r="E42" s="298">
        <f>VLOOKUP(B42,'vattu-QLthunhan'!$B$81:$E$153,4,0)</f>
        <v>19332</v>
      </c>
      <c r="F42" s="298">
        <f>VLOOKUP(B42,'CCDC-QLthunhan'!$B$89:$E$162,4,0)</f>
        <v>16043</v>
      </c>
      <c r="G42" s="519">
        <f>VLOOKUP(B42,'thietbi-QLthunhan'!$B$89:$G$161,4,0)</f>
        <v>12587</v>
      </c>
      <c r="H42" s="527">
        <f>VLOOKUP(B42,'thietbi-QLthunhan'!$B$87:$G$161,5,0)</f>
        <v>27755</v>
      </c>
      <c r="I42" s="519">
        <f>SUM(D42:H42)</f>
        <v>309275</v>
      </c>
      <c r="J42" s="300">
        <f t="shared" si="8"/>
        <v>46391.25</v>
      </c>
      <c r="K42" s="301">
        <f t="shared" si="9"/>
        <v>355666.25</v>
      </c>
      <c r="L42" s="550">
        <f t="shared" si="0"/>
        <v>46391.25</v>
      </c>
      <c r="M42" s="553">
        <f t="shared" si="1"/>
        <v>0</v>
      </c>
    </row>
    <row r="43" spans="1:13" s="542" customFormat="1" ht="21.75" customHeight="1">
      <c r="A43" s="24" t="s">
        <v>48</v>
      </c>
      <c r="B43" s="521" t="s">
        <v>108</v>
      </c>
      <c r="C43" s="522" t="s">
        <v>439</v>
      </c>
      <c r="D43" s="516">
        <f>nhâncông!G83</f>
        <v>339720</v>
      </c>
      <c r="E43" s="516">
        <f>VLOOKUP(B43,'vattu-QLthunhan'!$B$81:$E$153,4,0)</f>
        <v>19332</v>
      </c>
      <c r="F43" s="516">
        <f>VLOOKUP(B43,'CCDC-QLthunhan'!$B$89:$E$162,4,0)</f>
        <v>6417</v>
      </c>
      <c r="G43" s="516">
        <f>VLOOKUP(B43,'thietbi-QLthunhan'!$B$89:$G$161,4,0)</f>
        <v>5035</v>
      </c>
      <c r="H43" s="529">
        <f>VLOOKUP(B43,'thietbi-QLthunhan'!$B$87:$G$161,5,0)</f>
        <v>11102</v>
      </c>
      <c r="I43" s="530">
        <f>SUM(D43:H43)</f>
        <v>381606</v>
      </c>
      <c r="J43" s="530">
        <f t="shared" si="8"/>
        <v>57240.9</v>
      </c>
      <c r="K43" s="541">
        <f t="shared" si="9"/>
        <v>438846.9</v>
      </c>
      <c r="L43" s="550">
        <f t="shared" si="0"/>
        <v>57240.9</v>
      </c>
      <c r="M43" s="553">
        <f t="shared" si="1"/>
        <v>0</v>
      </c>
    </row>
    <row r="44" spans="1:13" s="542" customFormat="1" ht="21.75" customHeight="1">
      <c r="A44" s="24" t="s">
        <v>118</v>
      </c>
      <c r="B44" s="521" t="s">
        <v>60</v>
      </c>
      <c r="C44" s="523"/>
      <c r="D44" s="516"/>
      <c r="E44" s="516"/>
      <c r="F44" s="516"/>
      <c r="G44" s="516"/>
      <c r="H44" s="529"/>
      <c r="I44" s="529"/>
      <c r="J44" s="530"/>
      <c r="K44" s="541"/>
      <c r="L44" s="550">
        <f t="shared" si="0"/>
        <v>0</v>
      </c>
      <c r="M44" s="553">
        <f t="shared" si="1"/>
        <v>0</v>
      </c>
    </row>
    <row r="45" spans="1:13" s="324" customFormat="1" ht="21.75" customHeight="1">
      <c r="A45" s="322" t="s">
        <v>43</v>
      </c>
      <c r="B45" s="326" t="s">
        <v>62</v>
      </c>
      <c r="C45" s="524" t="s">
        <v>440</v>
      </c>
      <c r="D45" s="496">
        <f>VLOOKUP(B45,nhâncông!$B$64:$G$136,6,0)</f>
        <v>1358880</v>
      </c>
      <c r="E45" s="496">
        <f>VLOOKUP(B45,'vattu-QLthunhan'!$B$81:$E$153,4,0)</f>
        <v>19332</v>
      </c>
      <c r="F45" s="496">
        <f>VLOOKUP(B45,'CCDC-QLthunhan'!$B$89:$E$162,4,0)</f>
        <v>25669</v>
      </c>
      <c r="G45" s="519">
        <f>VLOOKUP(B45,'thietbi-QLthunhan'!$B$89:$G$161,4,0)</f>
        <v>20139</v>
      </c>
      <c r="H45" s="527">
        <f>VLOOKUP(B45,'thietbi-QLthunhan'!$B$87:$G$161,5,0)</f>
        <v>44408</v>
      </c>
      <c r="I45" s="519">
        <f aca="true" t="shared" si="10" ref="I45:I53">SUM(D45:H45)</f>
        <v>1468428</v>
      </c>
      <c r="J45" s="300">
        <f aca="true" t="shared" si="11" ref="J45:J53">I45*15%</f>
        <v>220264.19999999998</v>
      </c>
      <c r="K45" s="301">
        <f aca="true" t="shared" si="12" ref="K45:K53">I45+J45</f>
        <v>1688692.2</v>
      </c>
      <c r="L45" s="550">
        <f t="shared" si="0"/>
        <v>220264.19999999998</v>
      </c>
      <c r="M45" s="553">
        <f t="shared" si="1"/>
        <v>0</v>
      </c>
    </row>
    <row r="46" spans="1:13" s="324" customFormat="1" ht="21.75" customHeight="1">
      <c r="A46" s="322" t="s">
        <v>43</v>
      </c>
      <c r="B46" s="296" t="s">
        <v>64</v>
      </c>
      <c r="C46" s="297" t="s">
        <v>440</v>
      </c>
      <c r="D46" s="298">
        <f>VLOOKUP(B46,nhâncông!$B$64:$G$136,6,0)</f>
        <v>339720</v>
      </c>
      <c r="E46" s="298">
        <f>VLOOKUP(B46,'vattu-QLthunhan'!$B$81:$E$153,4,0)</f>
        <v>19332</v>
      </c>
      <c r="F46" s="298">
        <f>VLOOKUP(B46,'CCDC-QLthunhan'!$B$89:$E$162,4,0)</f>
        <v>6417</v>
      </c>
      <c r="G46" s="519">
        <f>VLOOKUP(B46,'thietbi-QLthunhan'!$B$89:$G$161,4,0)</f>
        <v>5035</v>
      </c>
      <c r="H46" s="527">
        <f>VLOOKUP(B46,'thietbi-QLthunhan'!$B$87:$G$161,5,0)</f>
        <v>11102</v>
      </c>
      <c r="I46" s="519">
        <f t="shared" si="10"/>
        <v>381606</v>
      </c>
      <c r="J46" s="300">
        <f t="shared" si="11"/>
        <v>57240.9</v>
      </c>
      <c r="K46" s="301">
        <f t="shared" si="12"/>
        <v>438846.9</v>
      </c>
      <c r="L46" s="550">
        <f t="shared" si="0"/>
        <v>57240.9</v>
      </c>
      <c r="M46" s="553">
        <f t="shared" si="1"/>
        <v>0</v>
      </c>
    </row>
    <row r="47" spans="1:13" s="324" customFormat="1" ht="21.75" customHeight="1">
      <c r="A47" s="322" t="s">
        <v>43</v>
      </c>
      <c r="B47" s="296" t="s">
        <v>66</v>
      </c>
      <c r="C47" s="297" t="s">
        <v>440</v>
      </c>
      <c r="D47" s="298">
        <f>VLOOKUP(B47,nhâncông!$B$64:$G$136,6,0)</f>
        <v>573278</v>
      </c>
      <c r="E47" s="298">
        <f>VLOOKUP(B47,'vattu-QLthunhan'!$B$81:$E$153,4,0)</f>
        <v>19332</v>
      </c>
      <c r="F47" s="298">
        <f>VLOOKUP(B47,'CCDC-QLthunhan'!$B$89:$E$162,4,0)</f>
        <v>10829</v>
      </c>
      <c r="G47" s="519">
        <f>VLOOKUP(B47,'thietbi-QLthunhan'!$B$89:$G$161,4,0)</f>
        <v>8559</v>
      </c>
      <c r="H47" s="527">
        <f>VLOOKUP(B47,'thietbi-QLthunhan'!$B$87:$G$161,5,0)</f>
        <v>18874</v>
      </c>
      <c r="I47" s="519">
        <f t="shared" si="10"/>
        <v>630872</v>
      </c>
      <c r="J47" s="300">
        <f t="shared" si="11"/>
        <v>94630.8</v>
      </c>
      <c r="K47" s="301">
        <f t="shared" si="12"/>
        <v>725502.8</v>
      </c>
      <c r="L47" s="550">
        <f t="shared" si="0"/>
        <v>94630.8</v>
      </c>
      <c r="M47" s="553">
        <f t="shared" si="1"/>
        <v>0</v>
      </c>
    </row>
    <row r="48" spans="1:13" s="324" customFormat="1" ht="21.75" customHeight="1">
      <c r="A48" s="322" t="s">
        <v>43</v>
      </c>
      <c r="B48" s="296" t="s">
        <v>68</v>
      </c>
      <c r="C48" s="297" t="s">
        <v>440</v>
      </c>
      <c r="D48" s="298">
        <f>VLOOKUP(B48,nhâncông!$B$64:$G$136,6,0)</f>
        <v>254790</v>
      </c>
      <c r="E48" s="298">
        <f>VLOOKUP(B48,'vattu-QLthunhan'!$B$81:$E$153,4,0)</f>
        <v>19332</v>
      </c>
      <c r="F48" s="298">
        <f>VLOOKUP(B48,'CCDC-QLthunhan'!$B$89:$E$162,4,0)</f>
        <v>4813</v>
      </c>
      <c r="G48" s="519">
        <f>VLOOKUP(B48,'thietbi-QLthunhan'!$B$89:$G$161,4,0)</f>
        <v>3776</v>
      </c>
      <c r="H48" s="527">
        <f>VLOOKUP(B48,'thietbi-QLthunhan'!$B$87:$G$161,5,0)</f>
        <v>8327</v>
      </c>
      <c r="I48" s="519">
        <f t="shared" si="10"/>
        <v>291038</v>
      </c>
      <c r="J48" s="300">
        <f t="shared" si="11"/>
        <v>43655.7</v>
      </c>
      <c r="K48" s="301">
        <f t="shared" si="12"/>
        <v>334693.7</v>
      </c>
      <c r="L48" s="550">
        <f t="shared" si="0"/>
        <v>43655.7</v>
      </c>
      <c r="M48" s="553">
        <f t="shared" si="1"/>
        <v>0</v>
      </c>
    </row>
    <row r="49" spans="1:13" s="324" customFormat="1" ht="21.75" customHeight="1">
      <c r="A49" s="322" t="s">
        <v>43</v>
      </c>
      <c r="B49" s="296" t="s">
        <v>70</v>
      </c>
      <c r="C49" s="297" t="s">
        <v>440</v>
      </c>
      <c r="D49" s="298">
        <f>VLOOKUP(B49,nhâncông!$B$64:$G$136,6,0)</f>
        <v>997928</v>
      </c>
      <c r="E49" s="298">
        <f>VLOOKUP(B49,'vattu-QLthunhan'!$B$81:$E$153,4,0)</f>
        <v>19332</v>
      </c>
      <c r="F49" s="298">
        <f>VLOOKUP(B49,'CCDC-QLthunhan'!$B$89:$E$162,4,0)</f>
        <v>18851</v>
      </c>
      <c r="G49" s="519">
        <f>VLOOKUP(B49,'thietbi-QLthunhan'!$B$89:$G$161,4,0)</f>
        <v>14852</v>
      </c>
      <c r="H49" s="527">
        <f>VLOOKUP(B49,'thietbi-QLthunhan'!$B$87:$G$161,5,0)</f>
        <v>32751</v>
      </c>
      <c r="I49" s="519">
        <f t="shared" si="10"/>
        <v>1083714</v>
      </c>
      <c r="J49" s="300">
        <f t="shared" si="11"/>
        <v>162557.1</v>
      </c>
      <c r="K49" s="301">
        <f t="shared" si="12"/>
        <v>1246271.1</v>
      </c>
      <c r="L49" s="550">
        <f t="shared" si="0"/>
        <v>162557.1</v>
      </c>
      <c r="M49" s="553">
        <f t="shared" si="1"/>
        <v>0</v>
      </c>
    </row>
    <row r="50" spans="1:13" s="324" customFormat="1" ht="21.75" customHeight="1">
      <c r="A50" s="322" t="s">
        <v>43</v>
      </c>
      <c r="B50" s="296" t="s">
        <v>115</v>
      </c>
      <c r="C50" s="297" t="s">
        <v>440</v>
      </c>
      <c r="D50" s="298">
        <f>VLOOKUP(B50,nhâncông!$B$64:$G$136,6,0)</f>
        <v>743138</v>
      </c>
      <c r="E50" s="298">
        <f>VLOOKUP(B50,'vattu-QLthunhan'!$B$81:$E$153,4,0)</f>
        <v>19332</v>
      </c>
      <c r="F50" s="298">
        <f>VLOOKUP(B50,'CCDC-QLthunhan'!$B$89:$E$162,4,0)</f>
        <v>14038</v>
      </c>
      <c r="G50" s="519">
        <f>VLOOKUP(B50,'thietbi-QLthunhan'!$B$89:$G$161,4,0)</f>
        <v>11076</v>
      </c>
      <c r="H50" s="527">
        <f>VLOOKUP(B50,'thietbi-QLthunhan'!$B$87:$G$161,5,0)</f>
        <v>24425</v>
      </c>
      <c r="I50" s="519">
        <f t="shared" si="10"/>
        <v>812009</v>
      </c>
      <c r="J50" s="300">
        <f t="shared" si="11"/>
        <v>121801.34999999999</v>
      </c>
      <c r="K50" s="301">
        <f t="shared" si="12"/>
        <v>933810.35</v>
      </c>
      <c r="L50" s="550">
        <f t="shared" si="0"/>
        <v>121801.34999999999</v>
      </c>
      <c r="M50" s="553">
        <f t="shared" si="1"/>
        <v>0</v>
      </c>
    </row>
    <row r="51" spans="1:13" s="324" customFormat="1" ht="21.75" customHeight="1">
      <c r="A51" s="322" t="s">
        <v>43</v>
      </c>
      <c r="B51" s="296" t="s">
        <v>74</v>
      </c>
      <c r="C51" s="297" t="s">
        <v>440</v>
      </c>
      <c r="D51" s="298">
        <f>VLOOKUP(B51,nhâncông!$B$64:$G$136,6,0)</f>
        <v>467115</v>
      </c>
      <c r="E51" s="298">
        <f>VLOOKUP(B51,'vattu-QLthunhan'!$B$81:$E$153,4,0)</f>
        <v>19332</v>
      </c>
      <c r="F51" s="298">
        <f>VLOOKUP(B51,'CCDC-QLthunhan'!$B$89:$E$162,4,0)</f>
        <v>8824</v>
      </c>
      <c r="G51" s="519">
        <f>VLOOKUP(B51,'thietbi-QLthunhan'!$B$89:$G$161,4,0)</f>
        <v>6923</v>
      </c>
      <c r="H51" s="527">
        <f>VLOOKUP(B51,'thietbi-QLthunhan'!$B$87:$G$161,5,0)</f>
        <v>15265</v>
      </c>
      <c r="I51" s="519">
        <f t="shared" si="10"/>
        <v>517459</v>
      </c>
      <c r="J51" s="300">
        <f t="shared" si="11"/>
        <v>77618.84999999999</v>
      </c>
      <c r="K51" s="301">
        <f t="shared" si="12"/>
        <v>595077.85</v>
      </c>
      <c r="L51" s="550">
        <f t="shared" si="0"/>
        <v>77618.84999999999</v>
      </c>
      <c r="M51" s="553">
        <f t="shared" si="1"/>
        <v>0</v>
      </c>
    </row>
    <row r="52" spans="1:13" s="324" customFormat="1" ht="21.75" customHeight="1">
      <c r="A52" s="322" t="s">
        <v>43</v>
      </c>
      <c r="B52" s="296" t="s">
        <v>76</v>
      </c>
      <c r="C52" s="297" t="s">
        <v>441</v>
      </c>
      <c r="D52" s="298">
        <f>VLOOKUP(B52,nhâncông!$B$64:$G$136,6,0)</f>
        <v>1273950</v>
      </c>
      <c r="E52" s="298">
        <f>VLOOKUP(B52,'vattu-QLthunhan'!$B$81:$E$153,4,0)</f>
        <v>19332</v>
      </c>
      <c r="F52" s="298">
        <f>VLOOKUP(B52,'CCDC-QLthunhan'!$B$89:$E$162,4,0)</f>
        <v>24065</v>
      </c>
      <c r="G52" s="519">
        <f>VLOOKUP(B52,'thietbi-QLthunhan'!$B$89:$G$161,4,0)</f>
        <v>18880</v>
      </c>
      <c r="H52" s="527">
        <f>VLOOKUP(B52,'thietbi-QLthunhan'!$B$87:$G$161,5,0)</f>
        <v>41633</v>
      </c>
      <c r="I52" s="519">
        <f t="shared" si="10"/>
        <v>1377860</v>
      </c>
      <c r="J52" s="300">
        <f t="shared" si="11"/>
        <v>206679</v>
      </c>
      <c r="K52" s="301">
        <f t="shared" si="12"/>
        <v>1584539</v>
      </c>
      <c r="L52" s="550">
        <f t="shared" si="0"/>
        <v>206679</v>
      </c>
      <c r="M52" s="553">
        <f t="shared" si="1"/>
        <v>0</v>
      </c>
    </row>
    <row r="53" spans="1:13" s="310" customFormat="1" ht="21.75" customHeight="1">
      <c r="A53" s="24" t="s">
        <v>126</v>
      </c>
      <c r="B53" s="305" t="s">
        <v>77</v>
      </c>
      <c r="C53" s="312" t="s">
        <v>440</v>
      </c>
      <c r="D53" s="130">
        <f>VLOOKUP(B53,nhâncông!$B$64:$G$136,6,0)</f>
        <v>1061625</v>
      </c>
      <c r="E53" s="130">
        <f>VLOOKUP(B53,'vattu-QLthunhan'!$B$81:$E$153,4,0)</f>
        <v>19332</v>
      </c>
      <c r="F53" s="130">
        <f>VLOOKUP(B53,'CCDC-QLthunhan'!$B$89:$E$162,4,0)</f>
        <v>20054</v>
      </c>
      <c r="G53" s="519">
        <f>VLOOKUP(B53,'thietbi-QLthunhan'!$B$89:$G$161,4,0)</f>
        <v>15734</v>
      </c>
      <c r="H53" s="527">
        <f>VLOOKUP(B53,'thietbi-QLthunhan'!$B$87:$G$161,5,0)</f>
        <v>34694</v>
      </c>
      <c r="I53" s="530">
        <f t="shared" si="10"/>
        <v>1151439</v>
      </c>
      <c r="J53" s="308">
        <f t="shared" si="11"/>
        <v>172715.85</v>
      </c>
      <c r="K53" s="309">
        <f t="shared" si="12"/>
        <v>1324154.85</v>
      </c>
      <c r="L53" s="550">
        <f t="shared" si="0"/>
        <v>172715.85</v>
      </c>
      <c r="M53" s="553">
        <f t="shared" si="1"/>
        <v>0</v>
      </c>
    </row>
    <row r="54" spans="1:13" s="310" customFormat="1" ht="21.75" customHeight="1">
      <c r="A54" s="24" t="s">
        <v>127</v>
      </c>
      <c r="B54" s="311" t="s">
        <v>78</v>
      </c>
      <c r="C54" s="84"/>
      <c r="D54" s="306"/>
      <c r="E54" s="306"/>
      <c r="F54" s="306"/>
      <c r="G54" s="516"/>
      <c r="H54" s="529"/>
      <c r="I54" s="529"/>
      <c r="J54" s="308"/>
      <c r="K54" s="309"/>
      <c r="L54" s="550">
        <f t="shared" si="0"/>
        <v>0</v>
      </c>
      <c r="M54" s="553">
        <f t="shared" si="1"/>
        <v>0</v>
      </c>
    </row>
    <row r="55" spans="1:13" s="324" customFormat="1" ht="21.75" customHeight="1">
      <c r="A55" s="322" t="s">
        <v>43</v>
      </c>
      <c r="B55" s="296" t="s">
        <v>80</v>
      </c>
      <c r="C55" s="297" t="s">
        <v>440</v>
      </c>
      <c r="D55" s="298">
        <f>VLOOKUP(B55,nhâncông!$B$64:$G$136,6,0)</f>
        <v>751206</v>
      </c>
      <c r="E55" s="298">
        <f>VLOOKUP(B55,'vattu-QLthunhan'!$B$81:$E$153,4,0)</f>
        <v>19332</v>
      </c>
      <c r="F55" s="298">
        <f>VLOOKUP(B55,'CCDC-QLthunhan'!$B$89:$E$162,4,0)</f>
        <v>11631</v>
      </c>
      <c r="G55" s="519">
        <f>VLOOKUP(B55,'thietbi-QLthunhan'!$B$89:$G$161,4,0)</f>
        <v>9062</v>
      </c>
      <c r="H55" s="527">
        <f>VLOOKUP(B55,'thietbi-QLthunhan'!$B$87:$G$161,5,0)</f>
        <v>19984</v>
      </c>
      <c r="I55" s="519">
        <f>SUM(D55:H55)</f>
        <v>811215</v>
      </c>
      <c r="J55" s="300">
        <f aca="true" t="shared" si="13" ref="J55:J63">I55*15%</f>
        <v>121682.25</v>
      </c>
      <c r="K55" s="301">
        <f aca="true" t="shared" si="14" ref="K55:K63">I55+J55</f>
        <v>932897.25</v>
      </c>
      <c r="L55" s="550">
        <f t="shared" si="0"/>
        <v>121682.25</v>
      </c>
      <c r="M55" s="553">
        <f t="shared" si="1"/>
        <v>0</v>
      </c>
    </row>
    <row r="56" spans="1:13" s="324" customFormat="1" ht="21.75" customHeight="1">
      <c r="A56" s="322" t="s">
        <v>43</v>
      </c>
      <c r="B56" s="296" t="s">
        <v>84</v>
      </c>
      <c r="C56" s="297" t="s">
        <v>440</v>
      </c>
      <c r="D56" s="298">
        <f>VLOOKUP(B56,nhâncông!$B$64:$G$136,6,0)</f>
        <v>673495</v>
      </c>
      <c r="E56" s="298">
        <f>VLOOKUP(B56,'vattu-QLthunhan'!$B$81:$E$153,4,0)</f>
        <v>19332</v>
      </c>
      <c r="F56" s="298">
        <f>VLOOKUP(B56,'CCDC-QLthunhan'!$B$89:$E$162,4,0)</f>
        <v>10428</v>
      </c>
      <c r="G56" s="519">
        <f>VLOOKUP(B56,'thietbi-QLthunhan'!$B$89:$G$161,4,0)</f>
        <v>8181</v>
      </c>
      <c r="H56" s="527">
        <f>VLOOKUP(B56,'thietbi-QLthunhan'!$B$87:$G$161,5,0)</f>
        <v>18041</v>
      </c>
      <c r="I56" s="519">
        <f>SUM(D56:H56)</f>
        <v>729477</v>
      </c>
      <c r="J56" s="300">
        <f t="shared" si="13"/>
        <v>109421.55</v>
      </c>
      <c r="K56" s="301">
        <f t="shared" si="14"/>
        <v>838898.55</v>
      </c>
      <c r="L56" s="550">
        <f t="shared" si="0"/>
        <v>109421.55</v>
      </c>
      <c r="M56" s="553">
        <f t="shared" si="1"/>
        <v>0</v>
      </c>
    </row>
    <row r="57" spans="1:13" s="324" customFormat="1" ht="21.75" customHeight="1">
      <c r="A57" s="322" t="s">
        <v>43</v>
      </c>
      <c r="B57" s="296" t="s">
        <v>124</v>
      </c>
      <c r="C57" s="297" t="s">
        <v>440</v>
      </c>
      <c r="D57" s="298">
        <f>VLOOKUP(B57,nhâncông!$B$64:$G$136,6,0)</f>
        <v>828917</v>
      </c>
      <c r="E57" s="298">
        <f>VLOOKUP(B57,'vattu-QLthunhan'!$B$81:$E$153,4,0)</f>
        <v>19332</v>
      </c>
      <c r="F57" s="298">
        <f>VLOOKUP(B57,'CCDC-QLthunhan'!$B$89:$E$162,4,0)</f>
        <v>12834</v>
      </c>
      <c r="G57" s="519">
        <f>VLOOKUP(B57,'thietbi-QLthunhan'!$B$89:$G$161,4,0)</f>
        <v>10069</v>
      </c>
      <c r="H57" s="527">
        <f>VLOOKUP(B57,'thietbi-QLthunhan'!$B$87:$G$161,5,0)</f>
        <v>22204</v>
      </c>
      <c r="I57" s="519">
        <f>SUM(D57:H57)</f>
        <v>893356</v>
      </c>
      <c r="J57" s="300">
        <f t="shared" si="13"/>
        <v>134003.4</v>
      </c>
      <c r="K57" s="301">
        <f t="shared" si="14"/>
        <v>1027359.4</v>
      </c>
      <c r="L57" s="550">
        <f t="shared" si="0"/>
        <v>134003.4</v>
      </c>
      <c r="M57" s="553">
        <f t="shared" si="1"/>
        <v>0</v>
      </c>
    </row>
    <row r="58" spans="1:13" s="324" customFormat="1" ht="25.5" customHeight="1">
      <c r="A58" s="322" t="s">
        <v>43</v>
      </c>
      <c r="B58" s="296" t="s">
        <v>88</v>
      </c>
      <c r="C58" s="297" t="s">
        <v>440</v>
      </c>
      <c r="D58" s="298">
        <f>VLOOKUP(B58,nhâncông!$B$64:$G$136,6,0)</f>
        <v>828917</v>
      </c>
      <c r="E58" s="298">
        <f>VLOOKUP(B58,'vattu-QLthunhan'!$B$81:$E$153,4,0)</f>
        <v>19332</v>
      </c>
      <c r="F58" s="298">
        <f>VLOOKUP(B58,'CCDC-QLthunhan'!$B$89:$E$162,4,0)</f>
        <v>12834</v>
      </c>
      <c r="G58" s="519">
        <f>VLOOKUP(B58,'thietbi-QLthunhan'!$B$89:$G$161,4,0)</f>
        <v>10069</v>
      </c>
      <c r="H58" s="527">
        <f>VLOOKUP(B58,'thietbi-QLthunhan'!$B$87:$G$161,5,0)</f>
        <v>22204</v>
      </c>
      <c r="I58" s="519">
        <f>SUM(D58:H58)</f>
        <v>893356</v>
      </c>
      <c r="J58" s="300">
        <f t="shared" si="13"/>
        <v>134003.4</v>
      </c>
      <c r="K58" s="301">
        <f t="shared" si="14"/>
        <v>1027359.4</v>
      </c>
      <c r="L58" s="550">
        <f t="shared" si="0"/>
        <v>134003.4</v>
      </c>
      <c r="M58" s="553">
        <f t="shared" si="1"/>
        <v>0</v>
      </c>
    </row>
    <row r="59" spans="1:13" s="310" customFormat="1" ht="21.75" customHeight="1">
      <c r="A59" s="304" t="s">
        <v>766</v>
      </c>
      <c r="B59" s="311" t="s">
        <v>90</v>
      </c>
      <c r="C59" s="312" t="s">
        <v>442</v>
      </c>
      <c r="D59" s="517">
        <f>VLOOKUP(B59,nhâncông!$B$64:$G$136,6,0)</f>
        <v>69643</v>
      </c>
      <c r="E59" s="517">
        <f>VLOOKUP(B59,'vattu-QLthunhan'!$B$81:$E$153,4,0)</f>
        <v>19332</v>
      </c>
      <c r="F59" s="517">
        <f>VLOOKUP(B59,'CCDC-QLthunhan'!$B$89:$E$162,4,0)</f>
        <v>1604</v>
      </c>
      <c r="G59" s="529">
        <f>VLOOKUP(B59,'thietbi-QLthunhan'!$B$89:$G$161,4,0)</f>
        <v>1259</v>
      </c>
      <c r="H59" s="529">
        <f>VLOOKUP(B59,'thietbi-QLthunhan'!$B$87:$G$161,5,0)</f>
        <v>2776</v>
      </c>
      <c r="I59" s="530">
        <f>SUM(D59:H59)</f>
        <v>94614</v>
      </c>
      <c r="J59" s="308">
        <f t="shared" si="13"/>
        <v>14192.1</v>
      </c>
      <c r="K59" s="309">
        <f t="shared" si="14"/>
        <v>108806.1</v>
      </c>
      <c r="L59" s="550">
        <f t="shared" si="0"/>
        <v>14192.1</v>
      </c>
      <c r="M59" s="553">
        <f t="shared" si="1"/>
        <v>0</v>
      </c>
    </row>
    <row r="60" spans="1:13" s="310" customFormat="1" ht="21.75" customHeight="1">
      <c r="A60" s="304" t="s">
        <v>767</v>
      </c>
      <c r="B60" s="305" t="s">
        <v>92</v>
      </c>
      <c r="C60" s="313"/>
      <c r="D60" s="306"/>
      <c r="E60" s="306"/>
      <c r="F60" s="306"/>
      <c r="G60" s="516"/>
      <c r="H60" s="529"/>
      <c r="I60" s="529"/>
      <c r="J60" s="308"/>
      <c r="K60" s="309"/>
      <c r="L60" s="550">
        <f t="shared" si="0"/>
        <v>0</v>
      </c>
      <c r="M60" s="553">
        <f t="shared" si="1"/>
        <v>0</v>
      </c>
    </row>
    <row r="61" spans="1:13" s="324" customFormat="1" ht="21.75" customHeight="1">
      <c r="A61" s="322" t="s">
        <v>43</v>
      </c>
      <c r="B61" s="296" t="s">
        <v>129</v>
      </c>
      <c r="C61" s="297" t="s">
        <v>443</v>
      </c>
      <c r="D61" s="298">
        <f>VLOOKUP(B61,nhâncông!$B$64:$G$136,6,0)</f>
        <v>84930</v>
      </c>
      <c r="E61" s="298">
        <f>VLOOKUP(B61,'vattu-QLthunhan'!$B$81:$E$153,4,0)</f>
        <v>19332</v>
      </c>
      <c r="F61" s="298">
        <f>VLOOKUP(B61,'CCDC-QLthunhan'!$B$89:$E$162,4,0)</f>
        <v>1604</v>
      </c>
      <c r="G61" s="519">
        <f>VLOOKUP(B61,'thietbi-QLthunhan'!$B$89:$G$161,4,0)</f>
        <v>1259</v>
      </c>
      <c r="H61" s="527">
        <f>VLOOKUP(B61,'thietbi-QLthunhan'!$B$87:$G$161,5,0)</f>
        <v>2776</v>
      </c>
      <c r="I61" s="519">
        <f>SUM(D61:H61)</f>
        <v>109901</v>
      </c>
      <c r="J61" s="300">
        <f t="shared" si="13"/>
        <v>16485.149999999998</v>
      </c>
      <c r="K61" s="301">
        <f t="shared" si="14"/>
        <v>126386.15</v>
      </c>
      <c r="L61" s="550">
        <f t="shared" si="0"/>
        <v>16485.149999999998</v>
      </c>
      <c r="M61" s="553">
        <f t="shared" si="1"/>
        <v>0</v>
      </c>
    </row>
    <row r="62" spans="1:13" s="324" customFormat="1" ht="21.75" customHeight="1">
      <c r="A62" s="322" t="s">
        <v>43</v>
      </c>
      <c r="B62" s="296" t="s">
        <v>131</v>
      </c>
      <c r="C62" s="297" t="s">
        <v>443</v>
      </c>
      <c r="D62" s="298">
        <f>VLOOKUP(B62,nhâncông!$B$64:$G$136,6,0)</f>
        <v>106163</v>
      </c>
      <c r="E62" s="298">
        <f>VLOOKUP(B62,'vattu-QLthunhan'!$B$81:$E$153,4,0)</f>
        <v>19332</v>
      </c>
      <c r="F62" s="298">
        <f>VLOOKUP(B62,'CCDC-QLthunhan'!$B$89:$E$162,4,0)</f>
        <v>2005</v>
      </c>
      <c r="G62" s="519">
        <f>VLOOKUP(B62,'thietbi-QLthunhan'!$B$89:$G$161,4,0)</f>
        <v>1510</v>
      </c>
      <c r="H62" s="527">
        <f>VLOOKUP(B62,'thietbi-QLthunhan'!$B$87:$G$161,5,0)</f>
        <v>3331</v>
      </c>
      <c r="I62" s="519">
        <f>SUM(D62:H62)</f>
        <v>132341</v>
      </c>
      <c r="J62" s="300">
        <f t="shared" si="13"/>
        <v>19851.149999999998</v>
      </c>
      <c r="K62" s="301">
        <f t="shared" si="14"/>
        <v>152192.15</v>
      </c>
      <c r="L62" s="550">
        <f t="shared" si="0"/>
        <v>19851.149999999998</v>
      </c>
      <c r="M62" s="553">
        <f t="shared" si="1"/>
        <v>0</v>
      </c>
    </row>
    <row r="63" spans="1:13" s="324" customFormat="1" ht="21.75" customHeight="1">
      <c r="A63" s="322" t="s">
        <v>43</v>
      </c>
      <c r="B63" s="296" t="s">
        <v>133</v>
      </c>
      <c r="C63" s="297" t="s">
        <v>443</v>
      </c>
      <c r="D63" s="298">
        <f>VLOOKUP(B63,nhâncông!$B$64:$G$136,6,0)</f>
        <v>127395</v>
      </c>
      <c r="E63" s="298">
        <f>VLOOKUP(B63,'vattu-QLthunhan'!$B$81:$E$153,4,0)</f>
        <v>19332</v>
      </c>
      <c r="F63" s="298">
        <f>VLOOKUP(B63,'CCDC-QLthunhan'!$B$89:$E$162,4,0)</f>
        <v>2406</v>
      </c>
      <c r="G63" s="519">
        <f>VLOOKUP(B63,'thietbi-QLthunhan'!$B$89:$G$161,4,0)</f>
        <v>1888</v>
      </c>
      <c r="H63" s="527">
        <f>VLOOKUP(B63,'thietbi-QLthunhan'!$B$87:$G$161,5,0)</f>
        <v>4163</v>
      </c>
      <c r="I63" s="519">
        <f>SUM(D63:H63)</f>
        <v>155184</v>
      </c>
      <c r="J63" s="300">
        <f t="shared" si="13"/>
        <v>23277.6</v>
      </c>
      <c r="K63" s="301">
        <f t="shared" si="14"/>
        <v>178461.6</v>
      </c>
      <c r="L63" s="550">
        <f t="shared" si="0"/>
        <v>23277.6</v>
      </c>
      <c r="M63" s="553">
        <f t="shared" si="1"/>
        <v>0</v>
      </c>
    </row>
    <row r="64" spans="1:13" s="67" customFormat="1" ht="21" customHeight="1">
      <c r="A64" s="152">
        <v>3</v>
      </c>
      <c r="B64" s="289" t="s">
        <v>134</v>
      </c>
      <c r="C64" s="25"/>
      <c r="D64" s="319"/>
      <c r="E64" s="319"/>
      <c r="F64" s="319"/>
      <c r="G64" s="498"/>
      <c r="H64" s="528"/>
      <c r="I64" s="528"/>
      <c r="J64" s="528"/>
      <c r="K64" s="528"/>
      <c r="L64" s="550">
        <f t="shared" si="0"/>
        <v>0</v>
      </c>
      <c r="M64" s="553">
        <f t="shared" si="1"/>
        <v>0</v>
      </c>
    </row>
    <row r="65" spans="1:13" s="310" customFormat="1" ht="22.5" customHeight="1">
      <c r="A65" s="304" t="s">
        <v>40</v>
      </c>
      <c r="B65" s="305" t="s">
        <v>135</v>
      </c>
      <c r="C65" s="313"/>
      <c r="D65" s="306"/>
      <c r="E65" s="306"/>
      <c r="F65" s="306"/>
      <c r="G65" s="516"/>
      <c r="H65" s="529"/>
      <c r="I65" s="529"/>
      <c r="J65" s="529"/>
      <c r="K65" s="529"/>
      <c r="L65" s="550">
        <f>I65*0.15</f>
        <v>0</v>
      </c>
      <c r="M65" s="553">
        <f t="shared" si="1"/>
        <v>0</v>
      </c>
    </row>
    <row r="66" spans="1:13" ht="22.5" customHeight="1">
      <c r="A66" s="24" t="s">
        <v>136</v>
      </c>
      <c r="B66" s="287" t="s">
        <v>94</v>
      </c>
      <c r="C66" s="148" t="s">
        <v>444</v>
      </c>
      <c r="D66" s="130">
        <f>VLOOKUP(B66,nhâncông!$B$139:$G$245,6,0)</f>
        <v>43739</v>
      </c>
      <c r="E66" s="178">
        <f>VLOOKUP(B66,'vattu-QLthunhan'!$B$156:$E$262,4,0)</f>
        <v>105094.8</v>
      </c>
      <c r="F66" s="168">
        <f>VLOOKUP(B66,'CCDC-QLthunhan'!$B$164:$E$271,4,0)</f>
        <v>1203</v>
      </c>
      <c r="G66" s="492">
        <f>VLOOKUP(B66,'thietbi-QLthunhan'!$B$163:$G$271,4,0)</f>
        <v>107</v>
      </c>
      <c r="H66" s="492">
        <f>VLOOKUP(B66,'thietbi-QLthunhan'!$B$162:$G$273,5,0)</f>
        <v>1335</v>
      </c>
      <c r="I66" s="492">
        <f>SUM(D66:H66)</f>
        <v>151478.8</v>
      </c>
      <c r="J66" s="168">
        <f>I66*15%</f>
        <v>22721.819999999996</v>
      </c>
      <c r="K66" s="136">
        <f>I66+J66</f>
        <v>174200.62</v>
      </c>
      <c r="L66" s="550">
        <f aca="true" t="shared" si="15" ref="L66:L129">I66*0.15</f>
        <v>22721.819999999996</v>
      </c>
      <c r="M66" s="553">
        <f t="shared" si="1"/>
        <v>0</v>
      </c>
    </row>
    <row r="67" spans="1:13" ht="22.5" customHeight="1">
      <c r="A67" s="24" t="s">
        <v>139</v>
      </c>
      <c r="B67" s="287" t="s">
        <v>140</v>
      </c>
      <c r="C67" s="148" t="s">
        <v>444</v>
      </c>
      <c r="D67" s="130">
        <f>VLOOKUP(B67,nhâncông!$B$139:$G$245,6,0)</f>
        <v>36449</v>
      </c>
      <c r="E67" s="178">
        <f>VLOOKUP(B67,'vattu-QLthunhan'!$B$156:$E$262,4,0)</f>
        <v>105094.8</v>
      </c>
      <c r="F67" s="168">
        <f>VLOOKUP(B67,'CCDC-QLthunhan'!$B$164:$E$271,4,0)</f>
        <v>1003</v>
      </c>
      <c r="G67" s="492">
        <f>VLOOKUP(B67,'thietbi-QLthunhan'!$B$163:$G$271,4,0)</f>
        <v>89</v>
      </c>
      <c r="H67" s="492">
        <f>VLOOKUP(B67,'thietbi-QLthunhan'!$B$162:$G$273,5,0)</f>
        <v>1113</v>
      </c>
      <c r="I67" s="492">
        <f>SUM(D67:H67)</f>
        <v>143748.8</v>
      </c>
      <c r="J67" s="168">
        <f>I67*15%</f>
        <v>21562.319999999996</v>
      </c>
      <c r="K67" s="136">
        <f>I67+J67</f>
        <v>165311.12</v>
      </c>
      <c r="L67" s="550">
        <f t="shared" si="15"/>
        <v>21562.319999999996</v>
      </c>
      <c r="M67" s="553">
        <f t="shared" si="1"/>
        <v>0</v>
      </c>
    </row>
    <row r="68" spans="1:13" ht="22.5" customHeight="1">
      <c r="A68" s="24" t="s">
        <v>141</v>
      </c>
      <c r="B68" s="287" t="s">
        <v>60</v>
      </c>
      <c r="C68" s="148"/>
      <c r="D68" s="130"/>
      <c r="E68" s="130"/>
      <c r="F68" s="130"/>
      <c r="G68" s="328"/>
      <c r="H68" s="527"/>
      <c r="I68" s="527"/>
      <c r="J68" s="168"/>
      <c r="K68" s="136"/>
      <c r="L68" s="550">
        <f t="shared" si="15"/>
        <v>0</v>
      </c>
      <c r="M68" s="553">
        <f t="shared" si="1"/>
        <v>0</v>
      </c>
    </row>
    <row r="69" spans="1:13" s="324" customFormat="1" ht="22.5" customHeight="1">
      <c r="A69" s="322" t="s">
        <v>43</v>
      </c>
      <c r="B69" s="296" t="s">
        <v>62</v>
      </c>
      <c r="C69" s="491" t="s">
        <v>444</v>
      </c>
      <c r="D69" s="298">
        <f>VLOOKUP(B69,nhâncông!$B$139:$G$245,6,0)</f>
        <v>72898</v>
      </c>
      <c r="E69" s="299">
        <f>VLOOKUP(B69,'vattu-QLthunhan'!$B$156:$E$262,4,0)</f>
        <v>105094.8</v>
      </c>
      <c r="F69" s="300">
        <f>VLOOKUP(B69,'CCDC-QLthunhan'!$B$164:$E$271,4,0)</f>
        <v>2005</v>
      </c>
      <c r="G69" s="492">
        <f>VLOOKUP(B69,'thietbi-QLthunhan'!$B$163:$G$271,4,0)</f>
        <v>178</v>
      </c>
      <c r="H69" s="492">
        <f>VLOOKUP(B69,'thietbi-QLthunhan'!$B$162:$G$273,5,0)</f>
        <v>2225</v>
      </c>
      <c r="I69" s="519">
        <f aca="true" t="shared" si="16" ref="I69:I77">SUM(D69:H69)</f>
        <v>182400.8</v>
      </c>
      <c r="J69" s="300">
        <f aca="true" t="shared" si="17" ref="J69:J77">I69*15%</f>
        <v>27360.12</v>
      </c>
      <c r="K69" s="301">
        <f aca="true" t="shared" si="18" ref="K69:K77">I69+J69</f>
        <v>209760.91999999998</v>
      </c>
      <c r="L69" s="550">
        <f t="shared" si="15"/>
        <v>27360.12</v>
      </c>
      <c r="M69" s="553">
        <f t="shared" si="1"/>
        <v>0</v>
      </c>
    </row>
    <row r="70" spans="1:13" s="324" customFormat="1" ht="22.5" customHeight="1">
      <c r="A70" s="322" t="s">
        <v>43</v>
      </c>
      <c r="B70" s="296" t="s">
        <v>64</v>
      </c>
      <c r="C70" s="491" t="s">
        <v>444</v>
      </c>
      <c r="D70" s="298">
        <f>VLOOKUP(B70,nhâncông!$B$139:$G$245,6,0)</f>
        <v>21870</v>
      </c>
      <c r="E70" s="299">
        <f>VLOOKUP(B70,'vattu-QLthunhan'!$B$156:$E$262,4,0)</f>
        <v>105094.8</v>
      </c>
      <c r="F70" s="300">
        <f>VLOOKUP(B70,'CCDC-QLthunhan'!$B$164:$E$271,4,0)</f>
        <v>602</v>
      </c>
      <c r="G70" s="492">
        <f>VLOOKUP(B70,'thietbi-QLthunhan'!$B$163:$G$271,4,0)</f>
        <v>53</v>
      </c>
      <c r="H70" s="492">
        <f>VLOOKUP(B70,'thietbi-QLthunhan'!$B$162:$G$273,5,0)</f>
        <v>668</v>
      </c>
      <c r="I70" s="519">
        <f t="shared" si="16"/>
        <v>128287.8</v>
      </c>
      <c r="J70" s="300">
        <f t="shared" si="17"/>
        <v>19243.17</v>
      </c>
      <c r="K70" s="301">
        <f t="shared" si="18"/>
        <v>147530.97</v>
      </c>
      <c r="L70" s="550">
        <f t="shared" si="15"/>
        <v>19243.17</v>
      </c>
      <c r="M70" s="553">
        <f t="shared" si="1"/>
        <v>0</v>
      </c>
    </row>
    <row r="71" spans="1:13" s="324" customFormat="1" ht="22.5" customHeight="1">
      <c r="A71" s="322" t="s">
        <v>43</v>
      </c>
      <c r="B71" s="296" t="s">
        <v>66</v>
      </c>
      <c r="C71" s="491" t="s">
        <v>444</v>
      </c>
      <c r="D71" s="298">
        <f>VLOOKUP(B71,nhâncông!$B$139:$G$245,6,0)</f>
        <v>29159</v>
      </c>
      <c r="E71" s="299">
        <f>VLOOKUP(B71,'vattu-QLthunhan'!$B$156:$E$262,4,0)</f>
        <v>105094.8</v>
      </c>
      <c r="F71" s="300">
        <f>VLOOKUP(B71,'CCDC-QLthunhan'!$B$164:$E$271,4,0)</f>
        <v>802</v>
      </c>
      <c r="G71" s="492">
        <f>VLOOKUP(B71,'thietbi-QLthunhan'!$B$163:$G$271,4,0)</f>
        <v>71</v>
      </c>
      <c r="H71" s="492">
        <f>VLOOKUP(B71,'thietbi-QLthunhan'!$B$162:$G$273,5,0)</f>
        <v>890</v>
      </c>
      <c r="I71" s="519">
        <f t="shared" si="16"/>
        <v>136016.8</v>
      </c>
      <c r="J71" s="300">
        <f t="shared" si="17"/>
        <v>20402.519999999997</v>
      </c>
      <c r="K71" s="301">
        <f t="shared" si="18"/>
        <v>156419.31999999998</v>
      </c>
      <c r="L71" s="550">
        <f t="shared" si="15"/>
        <v>20402.519999999997</v>
      </c>
      <c r="M71" s="553">
        <f t="shared" si="1"/>
        <v>0</v>
      </c>
    </row>
    <row r="72" spans="1:13" s="324" customFormat="1" ht="22.5" customHeight="1">
      <c r="A72" s="322" t="s">
        <v>43</v>
      </c>
      <c r="B72" s="296" t="s">
        <v>68</v>
      </c>
      <c r="C72" s="491" t="s">
        <v>444</v>
      </c>
      <c r="D72" s="298">
        <f>VLOOKUP(B72,nhâncông!$B$139:$G$245,6,0)</f>
        <v>14580</v>
      </c>
      <c r="E72" s="299">
        <f>VLOOKUP(B72,'vattu-QLthunhan'!$B$156:$E$262,4,0)</f>
        <v>105094.8</v>
      </c>
      <c r="F72" s="300">
        <f>VLOOKUP(B72,'CCDC-QLthunhan'!$B$164:$E$271,4,0)</f>
        <v>401</v>
      </c>
      <c r="G72" s="492">
        <f>VLOOKUP(B72,'thietbi-QLthunhan'!$B$163:$G$271,4,0)</f>
        <v>36</v>
      </c>
      <c r="H72" s="492">
        <f>VLOOKUP(B72,'thietbi-QLthunhan'!$B$162:$G$273,5,0)</f>
        <v>445</v>
      </c>
      <c r="I72" s="519">
        <f t="shared" si="16"/>
        <v>120556.8</v>
      </c>
      <c r="J72" s="300">
        <f t="shared" si="17"/>
        <v>18083.52</v>
      </c>
      <c r="K72" s="301">
        <f t="shared" si="18"/>
        <v>138640.32</v>
      </c>
      <c r="L72" s="550">
        <f t="shared" si="15"/>
        <v>18083.52</v>
      </c>
      <c r="M72" s="553">
        <f t="shared" si="1"/>
        <v>0</v>
      </c>
    </row>
    <row r="73" spans="1:13" s="324" customFormat="1" ht="22.5" customHeight="1">
      <c r="A73" s="322" t="s">
        <v>43</v>
      </c>
      <c r="B73" s="296" t="s">
        <v>70</v>
      </c>
      <c r="C73" s="491" t="s">
        <v>444</v>
      </c>
      <c r="D73" s="298">
        <f>VLOOKUP(B73,nhâncông!$B$139:$G$245,6,0)</f>
        <v>51029</v>
      </c>
      <c r="E73" s="299">
        <f>VLOOKUP(B73,'vattu-QLthunhan'!$B$156:$E$262,4,0)</f>
        <v>105094.8</v>
      </c>
      <c r="F73" s="300">
        <f>VLOOKUP(B73,'CCDC-QLthunhan'!$B$164:$E$271,4,0)</f>
        <v>1404</v>
      </c>
      <c r="G73" s="492">
        <f>VLOOKUP(B73,'thietbi-QLthunhan'!$B$163:$G$271,4,0)</f>
        <v>124</v>
      </c>
      <c r="H73" s="492">
        <f>VLOOKUP(B73,'thietbi-QLthunhan'!$B$162:$G$273,5,0)</f>
        <v>1558</v>
      </c>
      <c r="I73" s="519">
        <f t="shared" si="16"/>
        <v>159209.8</v>
      </c>
      <c r="J73" s="300">
        <f t="shared" si="17"/>
        <v>23881.469999999998</v>
      </c>
      <c r="K73" s="301">
        <f t="shared" si="18"/>
        <v>183091.27</v>
      </c>
      <c r="L73" s="550">
        <f t="shared" si="15"/>
        <v>23881.469999999998</v>
      </c>
      <c r="M73" s="553">
        <f t="shared" si="1"/>
        <v>0</v>
      </c>
    </row>
    <row r="74" spans="1:13" s="324" customFormat="1" ht="22.5" customHeight="1">
      <c r="A74" s="322" t="s">
        <v>43</v>
      </c>
      <c r="B74" s="296" t="s">
        <v>148</v>
      </c>
      <c r="C74" s="491" t="s">
        <v>444</v>
      </c>
      <c r="D74" s="298">
        <f>VLOOKUP(B74,nhâncông!$B$139:$G$245,6,0)</f>
        <v>36449</v>
      </c>
      <c r="E74" s="299">
        <f>VLOOKUP(B74,'vattu-QLthunhan'!$B$156:$E$262,4,0)</f>
        <v>105094.8</v>
      </c>
      <c r="F74" s="300">
        <f>VLOOKUP(B74,'CCDC-QLthunhan'!$B$164:$E$271,4,0)</f>
        <v>1003</v>
      </c>
      <c r="G74" s="492">
        <f>VLOOKUP(B74,'thietbi-QLthunhan'!$B$163:$G$271,4,0)</f>
        <v>89</v>
      </c>
      <c r="H74" s="492">
        <f>VLOOKUP(B74,'thietbi-QLthunhan'!$B$162:$G$273,5,0)</f>
        <v>1113</v>
      </c>
      <c r="I74" s="519">
        <f t="shared" si="16"/>
        <v>143748.8</v>
      </c>
      <c r="J74" s="300">
        <f t="shared" si="17"/>
        <v>21562.319999999996</v>
      </c>
      <c r="K74" s="301">
        <f t="shared" si="18"/>
        <v>165311.12</v>
      </c>
      <c r="L74" s="550">
        <f t="shared" si="15"/>
        <v>21562.319999999996</v>
      </c>
      <c r="M74" s="553">
        <f t="shared" si="1"/>
        <v>0</v>
      </c>
    </row>
    <row r="75" spans="1:13" s="324" customFormat="1" ht="22.5" customHeight="1">
      <c r="A75" s="322" t="s">
        <v>43</v>
      </c>
      <c r="B75" s="325" t="s">
        <v>74</v>
      </c>
      <c r="C75" s="491" t="s">
        <v>444</v>
      </c>
      <c r="D75" s="298">
        <f>VLOOKUP(B75,nhâncông!$B$139:$G$245,6,0)</f>
        <v>21870</v>
      </c>
      <c r="E75" s="299">
        <f>VLOOKUP(B75,'vattu-QLthunhan'!$B$156:$E$262,4,0)</f>
        <v>105094.8</v>
      </c>
      <c r="F75" s="300">
        <f>VLOOKUP(B75,'CCDC-QLthunhan'!$B$164:$E$271,4,0)</f>
        <v>602</v>
      </c>
      <c r="G75" s="492">
        <f>VLOOKUP(B75,'thietbi-QLthunhan'!$B$163:$G$271,4,0)</f>
        <v>53</v>
      </c>
      <c r="H75" s="492">
        <f>VLOOKUP(B75,'thietbi-QLthunhan'!$B$162:$G$273,5,0)</f>
        <v>668</v>
      </c>
      <c r="I75" s="519">
        <f t="shared" si="16"/>
        <v>128287.8</v>
      </c>
      <c r="J75" s="300">
        <f t="shared" si="17"/>
        <v>19243.17</v>
      </c>
      <c r="K75" s="301">
        <f t="shared" si="18"/>
        <v>147530.97</v>
      </c>
      <c r="L75" s="550">
        <f t="shared" si="15"/>
        <v>19243.17</v>
      </c>
      <c r="M75" s="553">
        <f t="shared" si="1"/>
        <v>0</v>
      </c>
    </row>
    <row r="76" spans="1:13" s="324" customFormat="1" ht="22.5" customHeight="1">
      <c r="A76" s="322" t="s">
        <v>43</v>
      </c>
      <c r="B76" s="325" t="s">
        <v>76</v>
      </c>
      <c r="C76" s="491" t="s">
        <v>444</v>
      </c>
      <c r="D76" s="298">
        <f>VLOOKUP(B76,nhâncông!$B$139:$G$245,6,0)</f>
        <v>21870</v>
      </c>
      <c r="E76" s="299">
        <f>VLOOKUP(B76,'vattu-QLthunhan'!$B$156:$E$262,4,0)</f>
        <v>105094.8</v>
      </c>
      <c r="F76" s="300">
        <f>VLOOKUP(B76,'CCDC-QLthunhan'!$B$164:$E$271,4,0)</f>
        <v>602</v>
      </c>
      <c r="G76" s="492">
        <f>VLOOKUP(B76,'thietbi-QLthunhan'!$B$163:$G$271,4,0)</f>
        <v>53</v>
      </c>
      <c r="H76" s="492">
        <f>VLOOKUP(B76,'thietbi-QLthunhan'!$B$162:$G$273,5,0)</f>
        <v>668</v>
      </c>
      <c r="I76" s="519">
        <f t="shared" si="16"/>
        <v>128287.8</v>
      </c>
      <c r="J76" s="300">
        <f t="shared" si="17"/>
        <v>19243.17</v>
      </c>
      <c r="K76" s="301">
        <f t="shared" si="18"/>
        <v>147530.97</v>
      </c>
      <c r="L76" s="550">
        <f t="shared" si="15"/>
        <v>19243.17</v>
      </c>
      <c r="M76" s="553">
        <f aca="true" t="shared" si="19" ref="M76:M138">J76-L76</f>
        <v>0</v>
      </c>
    </row>
    <row r="77" spans="1:13" ht="22.5" customHeight="1">
      <c r="A77" s="24" t="s">
        <v>151</v>
      </c>
      <c r="B77" s="288" t="s">
        <v>77</v>
      </c>
      <c r="C77" s="148" t="s">
        <v>444</v>
      </c>
      <c r="D77" s="130">
        <f>VLOOKUP(B77,nhâncông!$B$139:$G$245,6,0)</f>
        <v>21870</v>
      </c>
      <c r="E77" s="178">
        <f>VLOOKUP(B77,'vattu-QLthunhan'!$B$156:$E$262,4,0)</f>
        <v>105094.8</v>
      </c>
      <c r="F77" s="168">
        <f>VLOOKUP(B77,'CCDC-QLthunhan'!$B$164:$E$271,4,0)</f>
        <v>602</v>
      </c>
      <c r="G77" s="492">
        <f>VLOOKUP(B77,'thietbi-QLthunhan'!$B$163:$G$271,4,0)</f>
        <v>53</v>
      </c>
      <c r="H77" s="492">
        <f>VLOOKUP(B77,'thietbi-QLthunhan'!$B$162:$G$273,5,0)</f>
        <v>668</v>
      </c>
      <c r="I77" s="492">
        <f t="shared" si="16"/>
        <v>128287.8</v>
      </c>
      <c r="J77" s="168">
        <f t="shared" si="17"/>
        <v>19243.17</v>
      </c>
      <c r="K77" s="136">
        <f t="shared" si="18"/>
        <v>147530.97</v>
      </c>
      <c r="L77" s="550">
        <f t="shared" si="15"/>
        <v>19243.17</v>
      </c>
      <c r="M77" s="553">
        <f t="shared" si="19"/>
        <v>0</v>
      </c>
    </row>
    <row r="78" spans="1:13" ht="22.5" customHeight="1">
      <c r="A78" s="24" t="s">
        <v>152</v>
      </c>
      <c r="B78" s="288" t="s">
        <v>78</v>
      </c>
      <c r="C78" s="148"/>
      <c r="D78" s="130"/>
      <c r="E78" s="130"/>
      <c r="F78" s="130"/>
      <c r="G78" s="328"/>
      <c r="H78" s="527"/>
      <c r="I78" s="527"/>
      <c r="J78" s="168"/>
      <c r="K78" s="136"/>
      <c r="L78" s="550">
        <f t="shared" si="15"/>
        <v>0</v>
      </c>
      <c r="M78" s="553">
        <f t="shared" si="19"/>
        <v>0</v>
      </c>
    </row>
    <row r="79" spans="1:13" ht="22.5" customHeight="1">
      <c r="A79" s="322" t="s">
        <v>43</v>
      </c>
      <c r="B79" s="287" t="s">
        <v>80</v>
      </c>
      <c r="C79" s="148" t="s">
        <v>444</v>
      </c>
      <c r="D79" s="130">
        <f>VLOOKUP(B79,nhâncông!$B$139:$G$245,6,0)</f>
        <v>72898</v>
      </c>
      <c r="E79" s="178">
        <f>VLOOKUP(B79,'vattu-QLthunhan'!$B$156:$E$262,4,0)</f>
        <v>105094.8</v>
      </c>
      <c r="F79" s="168">
        <f>VLOOKUP(B79,'CCDC-QLthunhan'!$B$164:$E$271,4,0)</f>
        <v>2005</v>
      </c>
      <c r="G79" s="492">
        <f>VLOOKUP(B79,'thietbi-QLthunhan'!$B$163:$G$271,4,0)</f>
        <v>178</v>
      </c>
      <c r="H79" s="492">
        <f>VLOOKUP(B79,'thietbi-QLthunhan'!$B$162:$G$273,5,0)</f>
        <v>2225</v>
      </c>
      <c r="I79" s="492">
        <f aca="true" t="shared" si="20" ref="I79:I84">SUM(D79:H79)</f>
        <v>182400.8</v>
      </c>
      <c r="J79" s="168">
        <f aca="true" t="shared" si="21" ref="J79:J84">I79*15%</f>
        <v>27360.12</v>
      </c>
      <c r="K79" s="136">
        <f aca="true" t="shared" si="22" ref="K79:K84">I79+J79</f>
        <v>209760.91999999998</v>
      </c>
      <c r="L79" s="550">
        <f t="shared" si="15"/>
        <v>27360.12</v>
      </c>
      <c r="M79" s="553">
        <f t="shared" si="19"/>
        <v>0</v>
      </c>
    </row>
    <row r="80" spans="1:13" ht="22.5" customHeight="1">
      <c r="A80" s="322" t="s">
        <v>43</v>
      </c>
      <c r="B80" s="287" t="s">
        <v>84</v>
      </c>
      <c r="C80" s="148" t="s">
        <v>444</v>
      </c>
      <c r="D80" s="130">
        <f>VLOOKUP(B80,nhâncông!$B$139:$G$245,6,0)</f>
        <v>21870</v>
      </c>
      <c r="E80" s="178">
        <f>VLOOKUP(B80,'vattu-QLthunhan'!$B$156:$E$262,4,0)</f>
        <v>105094.8</v>
      </c>
      <c r="F80" s="168">
        <f>VLOOKUP(B80,'CCDC-QLthunhan'!$B$164:$E$271,4,0)</f>
        <v>602</v>
      </c>
      <c r="G80" s="492">
        <f>VLOOKUP(B80,'thietbi-QLthunhan'!$B$163:$G$271,4,0)</f>
        <v>53</v>
      </c>
      <c r="H80" s="492">
        <f>VLOOKUP(B80,'thietbi-QLthunhan'!$B$162:$G$273,5,0)</f>
        <v>668</v>
      </c>
      <c r="I80" s="492">
        <f t="shared" si="20"/>
        <v>128287.8</v>
      </c>
      <c r="J80" s="168">
        <f t="shared" si="21"/>
        <v>19243.17</v>
      </c>
      <c r="K80" s="136">
        <f t="shared" si="22"/>
        <v>147530.97</v>
      </c>
      <c r="L80" s="550">
        <f t="shared" si="15"/>
        <v>19243.17</v>
      </c>
      <c r="M80" s="553">
        <f t="shared" si="19"/>
        <v>0</v>
      </c>
    </row>
    <row r="81" spans="1:13" ht="22.5" customHeight="1">
      <c r="A81" s="322" t="s">
        <v>43</v>
      </c>
      <c r="B81" s="287" t="s">
        <v>124</v>
      </c>
      <c r="C81" s="148" t="s">
        <v>444</v>
      </c>
      <c r="D81" s="130">
        <f>VLOOKUP(B81,nhâncông!$B$139:$G$245,6,0)</f>
        <v>21870</v>
      </c>
      <c r="E81" s="178">
        <f>VLOOKUP(B81,'vattu-QLthunhan'!$B$156:$E$262,4,0)</f>
        <v>105094.8</v>
      </c>
      <c r="F81" s="168">
        <f>VLOOKUP(B81,'CCDC-QLthunhan'!$B$164:$E$271,4,0)</f>
        <v>602</v>
      </c>
      <c r="G81" s="492">
        <f>VLOOKUP(B81,'thietbi-QLthunhan'!$B$163:$G$271,4,0)</f>
        <v>53</v>
      </c>
      <c r="H81" s="492">
        <f>VLOOKUP(B81,'thietbi-QLthunhan'!$B$162:$G$273,5,0)</f>
        <v>668</v>
      </c>
      <c r="I81" s="492">
        <f t="shared" si="20"/>
        <v>128287.8</v>
      </c>
      <c r="J81" s="168">
        <f t="shared" si="21"/>
        <v>19243.17</v>
      </c>
      <c r="K81" s="136">
        <f t="shared" si="22"/>
        <v>147530.97</v>
      </c>
      <c r="L81" s="550">
        <f t="shared" si="15"/>
        <v>19243.17</v>
      </c>
      <c r="M81" s="553">
        <f t="shared" si="19"/>
        <v>0</v>
      </c>
    </row>
    <row r="82" spans="1:13" ht="24.75" customHeight="1">
      <c r="A82" s="322" t="s">
        <v>43</v>
      </c>
      <c r="B82" s="287" t="s">
        <v>88</v>
      </c>
      <c r="C82" s="148" t="s">
        <v>444</v>
      </c>
      <c r="D82" s="130">
        <f>VLOOKUP(B82,nhâncông!$B$139:$G$245,6,0)</f>
        <v>21870</v>
      </c>
      <c r="E82" s="178">
        <f>VLOOKUP(B82,'vattu-QLthunhan'!$B$156:$E$262,4,0)</f>
        <v>105094.8</v>
      </c>
      <c r="F82" s="168">
        <f>VLOOKUP(B82,'CCDC-QLthunhan'!$B$164:$E$271,4,0)</f>
        <v>602</v>
      </c>
      <c r="G82" s="492">
        <f>VLOOKUP(B82,'thietbi-QLthunhan'!$B$163:$G$271,4,0)</f>
        <v>53</v>
      </c>
      <c r="H82" s="492">
        <f>VLOOKUP(B82,'thietbi-QLthunhan'!$B$162:$G$273,5,0)</f>
        <v>668</v>
      </c>
      <c r="I82" s="492">
        <f t="shared" si="20"/>
        <v>128287.8</v>
      </c>
      <c r="J82" s="168">
        <f t="shared" si="21"/>
        <v>19243.17</v>
      </c>
      <c r="K82" s="136">
        <f t="shared" si="22"/>
        <v>147530.97</v>
      </c>
      <c r="L82" s="550">
        <f t="shared" si="15"/>
        <v>19243.17</v>
      </c>
      <c r="M82" s="553">
        <f t="shared" si="19"/>
        <v>0</v>
      </c>
    </row>
    <row r="83" spans="1:13" ht="22.5" customHeight="1">
      <c r="A83" s="24" t="s">
        <v>157</v>
      </c>
      <c r="B83" s="288" t="s">
        <v>90</v>
      </c>
      <c r="C83" s="148" t="s">
        <v>444</v>
      </c>
      <c r="D83" s="130">
        <f>VLOOKUP(B83,nhâncông!$B$139:$G$245,6,0)</f>
        <v>14580</v>
      </c>
      <c r="E83" s="178">
        <f>VLOOKUP(B83,'vattu-QLthunhan'!$B$156:$E$262,4,0)</f>
        <v>105094.8</v>
      </c>
      <c r="F83" s="168">
        <f>VLOOKUP(B83,'CCDC-QLthunhan'!$B$164:$E$271,4,0)</f>
        <v>401</v>
      </c>
      <c r="G83" s="492">
        <f>VLOOKUP(B83,'thietbi-QLthunhan'!$B$163:$G$271,4,0)</f>
        <v>36</v>
      </c>
      <c r="H83" s="492">
        <f>VLOOKUP(B83,'thietbi-QLthunhan'!$B$162:$G$273,5,0)</f>
        <v>445</v>
      </c>
      <c r="I83" s="492">
        <f t="shared" si="20"/>
        <v>120556.8</v>
      </c>
      <c r="J83" s="168">
        <f t="shared" si="21"/>
        <v>18083.52</v>
      </c>
      <c r="K83" s="136">
        <f t="shared" si="22"/>
        <v>138640.32</v>
      </c>
      <c r="L83" s="550">
        <f t="shared" si="15"/>
        <v>18083.52</v>
      </c>
      <c r="M83" s="553">
        <f t="shared" si="19"/>
        <v>0</v>
      </c>
    </row>
    <row r="84" spans="1:13" ht="22.5" customHeight="1">
      <c r="A84" s="24" t="s">
        <v>158</v>
      </c>
      <c r="B84" s="287" t="s">
        <v>92</v>
      </c>
      <c r="C84" s="148" t="s">
        <v>444</v>
      </c>
      <c r="D84" s="130">
        <f>VLOOKUP(B84,nhâncông!$B$139:$G$245,6,0)</f>
        <v>14580</v>
      </c>
      <c r="E84" s="178">
        <f>VLOOKUP(B84,'vattu-QLthunhan'!$B$156:$E$262,4,0)</f>
        <v>105094.8</v>
      </c>
      <c r="F84" s="168">
        <f>VLOOKUP(B84,'CCDC-QLthunhan'!$B$164:$E$271,4,0)</f>
        <v>401</v>
      </c>
      <c r="G84" s="492">
        <f>VLOOKUP(B84,'thietbi-QLthunhan'!$B$163:$G$271,4,0)</f>
        <v>36</v>
      </c>
      <c r="H84" s="492">
        <f>VLOOKUP(B84,'thietbi-QLthunhan'!$B$162:$G$273,5,0)</f>
        <v>445</v>
      </c>
      <c r="I84" s="492">
        <f t="shared" si="20"/>
        <v>120556.8</v>
      </c>
      <c r="J84" s="168">
        <f t="shared" si="21"/>
        <v>18083.52</v>
      </c>
      <c r="K84" s="136">
        <f t="shared" si="22"/>
        <v>138640.32</v>
      </c>
      <c r="L84" s="550">
        <f t="shared" si="15"/>
        <v>18083.52</v>
      </c>
      <c r="M84" s="553">
        <f t="shared" si="19"/>
        <v>0</v>
      </c>
    </row>
    <row r="85" spans="1:13" s="310" customFormat="1" ht="22.5" customHeight="1">
      <c r="A85" s="304" t="s">
        <v>41</v>
      </c>
      <c r="B85" s="311" t="s">
        <v>159</v>
      </c>
      <c r="C85" s="314"/>
      <c r="D85" s="306"/>
      <c r="E85" s="509"/>
      <c r="F85" s="306"/>
      <c r="G85" s="516"/>
      <c r="H85" s="529"/>
      <c r="I85" s="529"/>
      <c r="J85" s="168"/>
      <c r="K85" s="136"/>
      <c r="L85" s="550">
        <f t="shared" si="15"/>
        <v>0</v>
      </c>
      <c r="M85" s="553">
        <f t="shared" si="19"/>
        <v>0</v>
      </c>
    </row>
    <row r="86" spans="1:13" ht="22.5" customHeight="1">
      <c r="A86" s="24" t="s">
        <v>160</v>
      </c>
      <c r="B86" s="287" t="s">
        <v>94</v>
      </c>
      <c r="C86" s="161" t="s">
        <v>438</v>
      </c>
      <c r="D86" s="328">
        <f>nhâncông!G195</f>
        <v>52232</v>
      </c>
      <c r="E86" s="178">
        <f>VLOOKUP(B86,'vattu-QLthunhan'!$B$210:$E$262,4,0)</f>
        <v>0</v>
      </c>
      <c r="F86" s="168">
        <f>VLOOKUP(B86,'CCDC-QLthunhan'!$B$164:$E$271,4,0)</f>
        <v>1203</v>
      </c>
      <c r="G86" s="492">
        <f>VLOOKUP(B86,'thietbi-QLthunhan'!$B$163:$G$271,4,0)</f>
        <v>107</v>
      </c>
      <c r="H86" s="492">
        <f>VLOOKUP(B86,'thietbi-QLthunhan'!$B$162:$G$273,5,0)</f>
        <v>1335</v>
      </c>
      <c r="I86" s="492">
        <f>SUM(D86:H86)</f>
        <v>54877</v>
      </c>
      <c r="J86" s="168">
        <f>I86*15%</f>
        <v>8231.55</v>
      </c>
      <c r="K86" s="136">
        <f>I86+J86</f>
        <v>63108.55</v>
      </c>
      <c r="L86" s="550">
        <f t="shared" si="15"/>
        <v>8231.55</v>
      </c>
      <c r="M86" s="553">
        <f t="shared" si="19"/>
        <v>0</v>
      </c>
    </row>
    <row r="87" spans="1:13" ht="22.5" customHeight="1">
      <c r="A87" s="24" t="s">
        <v>161</v>
      </c>
      <c r="B87" s="287" t="s">
        <v>108</v>
      </c>
      <c r="C87" s="161" t="s">
        <v>439</v>
      </c>
      <c r="D87" s="328">
        <f>VLOOKUP(B87,nhâncông!$B$139:$G$245,6,0)</f>
        <v>20893</v>
      </c>
      <c r="E87" s="178">
        <f>VLOOKUP(B87,'vattu-QLthunhan'!$B$210:$E$262,4,0)</f>
        <v>0</v>
      </c>
      <c r="F87" s="168">
        <f>VLOOKUP(B87,'CCDC-QLthunhan'!$B$164:$E$271,4,0)</f>
        <v>481</v>
      </c>
      <c r="G87" s="492">
        <f>VLOOKUP(B87,'thietbi-QLthunhan'!$B$163:$G$271,4,0)</f>
        <v>43</v>
      </c>
      <c r="H87" s="492">
        <f>VLOOKUP(B87,'thietbi-QLthunhan'!$B$162:$G$273,5,0)</f>
        <v>534</v>
      </c>
      <c r="I87" s="492">
        <f>SUM(D87:H87)</f>
        <v>21951</v>
      </c>
      <c r="J87" s="168">
        <f>I87*15%</f>
        <v>3292.65</v>
      </c>
      <c r="K87" s="136">
        <f>I87+J87</f>
        <v>25243.65</v>
      </c>
      <c r="L87" s="550">
        <f t="shared" si="15"/>
        <v>3292.65</v>
      </c>
      <c r="M87" s="553">
        <f t="shared" si="19"/>
        <v>0</v>
      </c>
    </row>
    <row r="88" spans="1:13" ht="22.5" customHeight="1">
      <c r="A88" s="24" t="s">
        <v>162</v>
      </c>
      <c r="B88" s="287" t="s">
        <v>60</v>
      </c>
      <c r="C88" s="328"/>
      <c r="D88" s="328"/>
      <c r="E88" s="518"/>
      <c r="F88" s="328"/>
      <c r="G88" s="328"/>
      <c r="H88" s="527"/>
      <c r="I88" s="527"/>
      <c r="J88" s="168"/>
      <c r="K88" s="136"/>
      <c r="L88" s="550">
        <f t="shared" si="15"/>
        <v>0</v>
      </c>
      <c r="M88" s="553">
        <f t="shared" si="19"/>
        <v>0</v>
      </c>
    </row>
    <row r="89" spans="1:13" s="324" customFormat="1" ht="22.5" customHeight="1">
      <c r="A89" s="322" t="s">
        <v>43</v>
      </c>
      <c r="B89" s="296" t="s">
        <v>62</v>
      </c>
      <c r="C89" s="297" t="s">
        <v>440</v>
      </c>
      <c r="D89" s="496">
        <f>nhâncông!G202</f>
        <v>87053</v>
      </c>
      <c r="E89" s="299">
        <f>VLOOKUP(B89,'vattu-QLthunhan'!$B$210:$E$262,4,0)</f>
        <v>0</v>
      </c>
      <c r="F89" s="300">
        <f>VLOOKUP(B89,'CCDC-QLthunhan'!$B$164:$E$271,4,0)</f>
        <v>2005</v>
      </c>
      <c r="G89" s="492">
        <f>VLOOKUP(B89,'thietbi-QLthunhan'!$B$163:$G$271,4,0)</f>
        <v>178</v>
      </c>
      <c r="H89" s="492">
        <f>VLOOKUP(B89,'thietbi-QLthunhan'!$B$162:$G$273,5,0)</f>
        <v>2225</v>
      </c>
      <c r="I89" s="519">
        <f aca="true" t="shared" si="23" ref="I89:I97">SUM(D89:H89)</f>
        <v>91461</v>
      </c>
      <c r="J89" s="300">
        <f aca="true" t="shared" si="24" ref="J89:J97">I89*15%</f>
        <v>13719.15</v>
      </c>
      <c r="K89" s="301">
        <f aca="true" t="shared" si="25" ref="K89:K97">I89+J89</f>
        <v>105180.15</v>
      </c>
      <c r="L89" s="550">
        <f t="shared" si="15"/>
        <v>13719.15</v>
      </c>
      <c r="M89" s="553">
        <f t="shared" si="19"/>
        <v>0</v>
      </c>
    </row>
    <row r="90" spans="1:13" s="324" customFormat="1" ht="22.5" customHeight="1">
      <c r="A90" s="322" t="s">
        <v>43</v>
      </c>
      <c r="B90" s="296" t="s">
        <v>64</v>
      </c>
      <c r="C90" s="297" t="s">
        <v>440</v>
      </c>
      <c r="D90" s="496">
        <f>nhâncông!G205</f>
        <v>20893</v>
      </c>
      <c r="E90" s="299">
        <f>VLOOKUP(B90,'vattu-QLthunhan'!$B$210:$E$262,4,0)</f>
        <v>0</v>
      </c>
      <c r="F90" s="300">
        <f>VLOOKUP(B90,'CCDC-QLthunhan'!$B$164:$E$271,4,0)</f>
        <v>602</v>
      </c>
      <c r="G90" s="492">
        <f>'thietbi-QLthunhan'!E228</f>
        <v>43</v>
      </c>
      <c r="H90" s="492">
        <f>'thietbi-QLthunhan'!F228</f>
        <v>534</v>
      </c>
      <c r="I90" s="519">
        <f t="shared" si="23"/>
        <v>22072</v>
      </c>
      <c r="J90" s="300">
        <f t="shared" si="24"/>
        <v>3310.7999999999997</v>
      </c>
      <c r="K90" s="301">
        <f t="shared" si="25"/>
        <v>25382.8</v>
      </c>
      <c r="L90" s="550">
        <f t="shared" si="15"/>
        <v>3310.7999999999997</v>
      </c>
      <c r="M90" s="553">
        <f t="shared" si="19"/>
        <v>0</v>
      </c>
    </row>
    <row r="91" spans="1:13" s="324" customFormat="1" ht="22.5" customHeight="1">
      <c r="A91" s="322" t="s">
        <v>43</v>
      </c>
      <c r="B91" s="296" t="s">
        <v>66</v>
      </c>
      <c r="C91" s="297" t="s">
        <v>440</v>
      </c>
      <c r="D91" s="496">
        <f>nhâncông!G208</f>
        <v>34821</v>
      </c>
      <c r="E91" s="299">
        <f>VLOOKUP(B91,'vattu-QLthunhan'!$B$210:$E$262,4,0)</f>
        <v>0</v>
      </c>
      <c r="F91" s="300">
        <f>VLOOKUP(B91,'CCDC-QLthunhan'!$B$164:$E$271,4,0)</f>
        <v>802</v>
      </c>
      <c r="G91" s="492">
        <f>VLOOKUP(B91,'thietbi-QLthunhan'!$B$163:$G$271,4,0)</f>
        <v>71</v>
      </c>
      <c r="H91" s="492">
        <f>VLOOKUP(B91,'thietbi-QLthunhan'!$B$162:$G$273,5,0)</f>
        <v>890</v>
      </c>
      <c r="I91" s="519">
        <f t="shared" si="23"/>
        <v>36584</v>
      </c>
      <c r="J91" s="300">
        <f t="shared" si="24"/>
        <v>5487.599999999999</v>
      </c>
      <c r="K91" s="301">
        <f t="shared" si="25"/>
        <v>42071.6</v>
      </c>
      <c r="L91" s="550">
        <f t="shared" si="15"/>
        <v>5487.599999999999</v>
      </c>
      <c r="M91" s="553">
        <f t="shared" si="19"/>
        <v>0</v>
      </c>
    </row>
    <row r="92" spans="1:13" s="324" customFormat="1" ht="22.5" customHeight="1">
      <c r="A92" s="322" t="s">
        <v>43</v>
      </c>
      <c r="B92" s="296" t="s">
        <v>68</v>
      </c>
      <c r="C92" s="297" t="s">
        <v>440</v>
      </c>
      <c r="D92" s="496">
        <f>nhâncông!G211</f>
        <v>17411</v>
      </c>
      <c r="E92" s="299">
        <f>VLOOKUP(B92,'vattu-QLthunhan'!$B$210:$E$262,4,0)</f>
        <v>0</v>
      </c>
      <c r="F92" s="300">
        <f>VLOOKUP(B92,'CCDC-QLthunhan'!$B$164:$E$271,4,0)</f>
        <v>401</v>
      </c>
      <c r="G92" s="492">
        <f>VLOOKUP(B92,'thietbi-QLthunhan'!$B$163:$G$271,4,0)</f>
        <v>36</v>
      </c>
      <c r="H92" s="492">
        <f>VLOOKUP(B92,'thietbi-QLthunhan'!$B$162:$G$273,5,0)</f>
        <v>445</v>
      </c>
      <c r="I92" s="519">
        <f t="shared" si="23"/>
        <v>18293</v>
      </c>
      <c r="J92" s="300">
        <f t="shared" si="24"/>
        <v>2743.95</v>
      </c>
      <c r="K92" s="301">
        <f t="shared" si="25"/>
        <v>21036.95</v>
      </c>
      <c r="L92" s="550">
        <f t="shared" si="15"/>
        <v>2743.95</v>
      </c>
      <c r="M92" s="553">
        <f t="shared" si="19"/>
        <v>0</v>
      </c>
    </row>
    <row r="93" spans="1:13" s="324" customFormat="1" ht="22.5" customHeight="1">
      <c r="A93" s="322" t="s">
        <v>43</v>
      </c>
      <c r="B93" s="296" t="s">
        <v>70</v>
      </c>
      <c r="C93" s="297" t="s">
        <v>440</v>
      </c>
      <c r="D93" s="496">
        <f>nhâncông!G214</f>
        <v>69643</v>
      </c>
      <c r="E93" s="299">
        <f>VLOOKUP(B93,'vattu-QLthunhan'!$B$210:$E$262,4,0)</f>
        <v>0</v>
      </c>
      <c r="F93" s="300">
        <f>VLOOKUP(B93,'CCDC-QLthunhan'!$B$164:$E$271,4,0)</f>
        <v>1404</v>
      </c>
      <c r="G93" s="492">
        <f>'thietbi-QLthunhan'!E237</f>
        <v>142</v>
      </c>
      <c r="H93" s="492">
        <f>'thietbi-QLthunhan'!F237</f>
        <v>1780</v>
      </c>
      <c r="I93" s="519">
        <f t="shared" si="23"/>
        <v>72969</v>
      </c>
      <c r="J93" s="300">
        <f t="shared" si="24"/>
        <v>10945.35</v>
      </c>
      <c r="K93" s="301">
        <f t="shared" si="25"/>
        <v>83914.35</v>
      </c>
      <c r="L93" s="550">
        <f t="shared" si="15"/>
        <v>10945.35</v>
      </c>
      <c r="M93" s="553">
        <f t="shared" si="19"/>
        <v>0</v>
      </c>
    </row>
    <row r="94" spans="1:13" s="324" customFormat="1" ht="22.5" customHeight="1">
      <c r="A94" s="322" t="s">
        <v>43</v>
      </c>
      <c r="B94" s="296" t="s">
        <v>115</v>
      </c>
      <c r="C94" s="297" t="s">
        <v>440</v>
      </c>
      <c r="D94" s="496">
        <f>nhâncông!G217</f>
        <v>52232</v>
      </c>
      <c r="E94" s="299">
        <f>VLOOKUP(B94,'vattu-QLthunhan'!$B$210:$E$262,4,0)</f>
        <v>0</v>
      </c>
      <c r="F94" s="300">
        <f>VLOOKUP(B94,'CCDC-QLthunhan'!$B$164:$E$271,4,0)</f>
        <v>1203</v>
      </c>
      <c r="G94" s="492">
        <f>VLOOKUP(B94,'thietbi-QLthunhan'!$B$163:$G$271,4,0)</f>
        <v>107</v>
      </c>
      <c r="H94" s="492">
        <f>VLOOKUP(B94,'thietbi-QLthunhan'!$B$162:$G$273,5,0)</f>
        <v>1335</v>
      </c>
      <c r="I94" s="519">
        <f t="shared" si="23"/>
        <v>54877</v>
      </c>
      <c r="J94" s="300">
        <f t="shared" si="24"/>
        <v>8231.55</v>
      </c>
      <c r="K94" s="301">
        <f t="shared" si="25"/>
        <v>63108.55</v>
      </c>
      <c r="L94" s="550">
        <f t="shared" si="15"/>
        <v>8231.55</v>
      </c>
      <c r="M94" s="553">
        <f t="shared" si="19"/>
        <v>0</v>
      </c>
    </row>
    <row r="95" spans="1:13" s="324" customFormat="1" ht="22.5" customHeight="1">
      <c r="A95" s="322" t="s">
        <v>43</v>
      </c>
      <c r="B95" s="296" t="s">
        <v>170</v>
      </c>
      <c r="C95" s="297" t="s">
        <v>440</v>
      </c>
      <c r="D95" s="496">
        <f>nhâncông!G208</f>
        <v>34821</v>
      </c>
      <c r="E95" s="299">
        <f>VLOOKUP(B95,'vattu-QLthunhan'!$B$210:$E$262,4,0)</f>
        <v>0</v>
      </c>
      <c r="F95" s="300">
        <f>VLOOKUP(B95,'CCDC-QLthunhan'!$B$164:$E$271,4,0)</f>
        <v>802</v>
      </c>
      <c r="G95" s="492">
        <f>VLOOKUP(B95,'thietbi-QLthunhan'!$B$163:$G$271,4,0)</f>
        <v>71</v>
      </c>
      <c r="H95" s="492">
        <f>VLOOKUP(B95,'thietbi-QLthunhan'!$B$162:$G$273,5,0)</f>
        <v>890</v>
      </c>
      <c r="I95" s="519">
        <f t="shared" si="23"/>
        <v>36584</v>
      </c>
      <c r="J95" s="300">
        <f t="shared" si="24"/>
        <v>5487.599999999999</v>
      </c>
      <c r="K95" s="301">
        <f t="shared" si="25"/>
        <v>42071.6</v>
      </c>
      <c r="L95" s="550">
        <f t="shared" si="15"/>
        <v>5487.599999999999</v>
      </c>
      <c r="M95" s="553">
        <f t="shared" si="19"/>
        <v>0</v>
      </c>
    </row>
    <row r="96" spans="1:13" s="324" customFormat="1" ht="22.5" customHeight="1">
      <c r="A96" s="322" t="s">
        <v>43</v>
      </c>
      <c r="B96" s="296" t="s">
        <v>171</v>
      </c>
      <c r="C96" s="297" t="s">
        <v>441</v>
      </c>
      <c r="D96" s="496">
        <f>nhâncông!G223</f>
        <v>34821</v>
      </c>
      <c r="E96" s="299">
        <f>VLOOKUP(B96,'vattu-QLthunhan'!$B$210:$E$262,4,0)</f>
        <v>0</v>
      </c>
      <c r="F96" s="300">
        <f>VLOOKUP(B96,'CCDC-QLthunhan'!$B$164:$E$271,4,0)</f>
        <v>802</v>
      </c>
      <c r="G96" s="492">
        <f>VLOOKUP(B96,'thietbi-QLthunhan'!$B$163:$G$271,4,0)</f>
        <v>71</v>
      </c>
      <c r="H96" s="492">
        <f>VLOOKUP(B96,'thietbi-QLthunhan'!$B$162:$G$273,5,0)</f>
        <v>890</v>
      </c>
      <c r="I96" s="519">
        <f t="shared" si="23"/>
        <v>36584</v>
      </c>
      <c r="J96" s="300">
        <f t="shared" si="24"/>
        <v>5487.599999999999</v>
      </c>
      <c r="K96" s="301">
        <f t="shared" si="25"/>
        <v>42071.6</v>
      </c>
      <c r="L96" s="550">
        <f t="shared" si="15"/>
        <v>5487.599999999999</v>
      </c>
      <c r="M96" s="553">
        <f t="shared" si="19"/>
        <v>0</v>
      </c>
    </row>
    <row r="97" spans="1:13" ht="22.5" customHeight="1">
      <c r="A97" s="24" t="s">
        <v>172</v>
      </c>
      <c r="B97" s="288" t="s">
        <v>77</v>
      </c>
      <c r="C97" s="149" t="s">
        <v>440</v>
      </c>
      <c r="D97" s="130">
        <f>'[5]nhâncông'!G226</f>
        <v>64934</v>
      </c>
      <c r="E97" s="178">
        <f>VLOOKUP(B97,'vattu-QLthunhan'!$B$210:$E$262,4,0)</f>
        <v>0</v>
      </c>
      <c r="F97" s="168">
        <f>VLOOKUP(B97,'CCDC-QLthunhan'!$B$164:$E$271,4,0)</f>
        <v>602</v>
      </c>
      <c r="G97" s="492">
        <f>'thietbi-QLthunhan'!E249</f>
        <v>178</v>
      </c>
      <c r="H97" s="492">
        <f>VLOOKUP(B97,'thietbi-QLthunhan'!$B$162:$G$273,5,0)</f>
        <v>668</v>
      </c>
      <c r="I97" s="492">
        <f t="shared" si="23"/>
        <v>66382</v>
      </c>
      <c r="J97" s="168">
        <f t="shared" si="24"/>
        <v>9957.3</v>
      </c>
      <c r="K97" s="136">
        <f t="shared" si="25"/>
        <v>76339.3</v>
      </c>
      <c r="L97" s="550">
        <f t="shared" si="15"/>
        <v>9957.3</v>
      </c>
      <c r="M97" s="553">
        <f t="shared" si="19"/>
        <v>0</v>
      </c>
    </row>
    <row r="98" spans="1:13" ht="22.5" customHeight="1">
      <c r="A98" s="24" t="s">
        <v>173</v>
      </c>
      <c r="B98" s="287" t="s">
        <v>78</v>
      </c>
      <c r="C98" s="21"/>
      <c r="D98" s="130"/>
      <c r="E98" s="405"/>
      <c r="F98" s="130"/>
      <c r="G98" s="328"/>
      <c r="H98" s="527"/>
      <c r="I98" s="527"/>
      <c r="J98" s="168"/>
      <c r="K98" s="136"/>
      <c r="L98" s="550">
        <f t="shared" si="15"/>
        <v>0</v>
      </c>
      <c r="M98" s="553">
        <f t="shared" si="19"/>
        <v>0</v>
      </c>
    </row>
    <row r="99" spans="1:13" ht="22.5" customHeight="1">
      <c r="A99" s="322" t="s">
        <v>43</v>
      </c>
      <c r="B99" s="287" t="s">
        <v>80</v>
      </c>
      <c r="C99" s="149" t="s">
        <v>440</v>
      </c>
      <c r="D99" s="130">
        <f>nhâncông!G230</f>
        <v>104464</v>
      </c>
      <c r="E99" s="178">
        <f>VLOOKUP(B99,'vattu-QLthunhan'!$B$210:$E$262,4,0)</f>
        <v>0</v>
      </c>
      <c r="F99" s="168">
        <f>VLOOKUP(B99,'CCDC-QLthunhan'!$B$164:$E$271,4,0)</f>
        <v>2005</v>
      </c>
      <c r="G99" s="492">
        <f>'thietbi-QLthunhan'!E253</f>
        <v>213</v>
      </c>
      <c r="H99" s="492">
        <f>'thietbi-QLthunhan'!F253</f>
        <v>2670</v>
      </c>
      <c r="I99" s="492">
        <f aca="true" t="shared" si="26" ref="I99:I104">SUM(D99:H99)</f>
        <v>109352</v>
      </c>
      <c r="J99" s="168">
        <f aca="true" t="shared" si="27" ref="J99:J106">I99*15%</f>
        <v>16402.8</v>
      </c>
      <c r="K99" s="136">
        <f aca="true" t="shared" si="28" ref="K99:K104">I99+J99</f>
        <v>125754.8</v>
      </c>
      <c r="L99" s="550">
        <f t="shared" si="15"/>
        <v>16402.8</v>
      </c>
      <c r="M99" s="553">
        <f t="shared" si="19"/>
        <v>0</v>
      </c>
    </row>
    <row r="100" spans="1:13" ht="22.5" customHeight="1">
      <c r="A100" s="322" t="s">
        <v>43</v>
      </c>
      <c r="B100" s="287" t="s">
        <v>84</v>
      </c>
      <c r="C100" s="149" t="s">
        <v>440</v>
      </c>
      <c r="D100" s="130">
        <f>nhâncông!G233</f>
        <v>34821</v>
      </c>
      <c r="E100" s="178">
        <f>VLOOKUP(B100,'vattu-QLthunhan'!$B$210:$E$262,4,0)</f>
        <v>0</v>
      </c>
      <c r="F100" s="168">
        <f>VLOOKUP(B100,'CCDC-QLthunhan'!$B$164:$E$271,4,0)</f>
        <v>602</v>
      </c>
      <c r="G100" s="492">
        <f>'thietbi-QLthunhan'!E256</f>
        <v>71</v>
      </c>
      <c r="H100" s="492">
        <f>'thietbi-QLthunhan'!F256</f>
        <v>890</v>
      </c>
      <c r="I100" s="492">
        <f t="shared" si="26"/>
        <v>36384</v>
      </c>
      <c r="J100" s="168">
        <f t="shared" si="27"/>
        <v>5457.599999999999</v>
      </c>
      <c r="K100" s="136">
        <f t="shared" si="28"/>
        <v>41841.6</v>
      </c>
      <c r="L100" s="550">
        <f t="shared" si="15"/>
        <v>5457.599999999999</v>
      </c>
      <c r="M100" s="553">
        <f t="shared" si="19"/>
        <v>0</v>
      </c>
    </row>
    <row r="101" spans="1:13" ht="22.5" customHeight="1">
      <c r="A101" s="322" t="s">
        <v>43</v>
      </c>
      <c r="B101" s="287" t="s">
        <v>86</v>
      </c>
      <c r="C101" s="149" t="s">
        <v>440</v>
      </c>
      <c r="D101" s="130">
        <f>nhâncông!G236</f>
        <v>52232</v>
      </c>
      <c r="E101" s="178">
        <f>VLOOKUP(B101,'vattu-QLthunhan'!$B$210:$E$262,4,0)</f>
        <v>0</v>
      </c>
      <c r="F101" s="168">
        <f>VLOOKUP(B101,'CCDC-QLthunhan'!$B$164:$E$271,4,0)</f>
        <v>1203</v>
      </c>
      <c r="G101" s="492">
        <f>VLOOKUP(B101,'thietbi-QLthunhan'!$B$163:$G$271,4,0)</f>
        <v>107</v>
      </c>
      <c r="H101" s="492">
        <f>VLOOKUP(B101,'thietbi-QLthunhan'!$B$162:$G$273,5,0)</f>
        <v>1335</v>
      </c>
      <c r="I101" s="492">
        <f t="shared" si="26"/>
        <v>54877</v>
      </c>
      <c r="J101" s="168">
        <f t="shared" si="27"/>
        <v>8231.55</v>
      </c>
      <c r="K101" s="136">
        <f t="shared" si="28"/>
        <v>63108.55</v>
      </c>
      <c r="L101" s="550">
        <f t="shared" si="15"/>
        <v>8231.55</v>
      </c>
      <c r="M101" s="553">
        <f t="shared" si="19"/>
        <v>0</v>
      </c>
    </row>
    <row r="102" spans="1:13" ht="32.25" customHeight="1">
      <c r="A102" s="322" t="s">
        <v>43</v>
      </c>
      <c r="B102" s="287" t="s">
        <v>88</v>
      </c>
      <c r="C102" s="149" t="s">
        <v>440</v>
      </c>
      <c r="D102" s="130">
        <f>nhâncông!G239</f>
        <v>52232</v>
      </c>
      <c r="E102" s="178">
        <f>VLOOKUP(B102,'vattu-QLthunhan'!$B$210:$E$262,4,0)</f>
        <v>0</v>
      </c>
      <c r="F102" s="168">
        <f>VLOOKUP(B102,'CCDC-QLthunhan'!$B$164:$E$271,4,0)</f>
        <v>602</v>
      </c>
      <c r="G102" s="492">
        <f>'thietbi-QLthunhan'!E262</f>
        <v>107</v>
      </c>
      <c r="H102" s="492">
        <f>'thietbi-QLthunhan'!F262</f>
        <v>1335</v>
      </c>
      <c r="I102" s="492">
        <f t="shared" si="26"/>
        <v>54276</v>
      </c>
      <c r="J102" s="168">
        <f t="shared" si="27"/>
        <v>8141.4</v>
      </c>
      <c r="K102" s="136">
        <f t="shared" si="28"/>
        <v>62417.4</v>
      </c>
      <c r="L102" s="550">
        <f t="shared" si="15"/>
        <v>8141.4</v>
      </c>
      <c r="M102" s="553">
        <f t="shared" si="19"/>
        <v>0</v>
      </c>
    </row>
    <row r="103" spans="1:13" ht="22.5" customHeight="1">
      <c r="A103" s="24" t="s">
        <v>178</v>
      </c>
      <c r="B103" s="288" t="s">
        <v>90</v>
      </c>
      <c r="C103" s="149" t="s">
        <v>442</v>
      </c>
      <c r="D103" s="130">
        <f>nhâncông!G242</f>
        <v>17411</v>
      </c>
      <c r="E103" s="178">
        <f>VLOOKUP(B103,'vattu-QLthunhan'!$B$210:$E$262,4,0)</f>
        <v>0</v>
      </c>
      <c r="F103" s="168">
        <f>VLOOKUP(B103,'CCDC-QLthunhan'!$B$164:$E$271,4,0)</f>
        <v>401</v>
      </c>
      <c r="G103" s="492">
        <f>VLOOKUP(B103,'thietbi-QLthunhan'!$B$163:$G$271,4,0)</f>
        <v>36</v>
      </c>
      <c r="H103" s="492">
        <f>VLOOKUP(B103,'thietbi-QLthunhan'!$B$162:$G$273,5,0)</f>
        <v>445</v>
      </c>
      <c r="I103" s="492">
        <f t="shared" si="26"/>
        <v>18293</v>
      </c>
      <c r="J103" s="168">
        <f t="shared" si="27"/>
        <v>2743.95</v>
      </c>
      <c r="K103" s="136">
        <f t="shared" si="28"/>
        <v>21036.95</v>
      </c>
      <c r="L103" s="550">
        <f t="shared" si="15"/>
        <v>2743.95</v>
      </c>
      <c r="M103" s="553">
        <f t="shared" si="19"/>
        <v>0</v>
      </c>
    </row>
    <row r="104" spans="1:13" ht="22.5" customHeight="1">
      <c r="A104" s="24" t="s">
        <v>179</v>
      </c>
      <c r="B104" s="287" t="s">
        <v>92</v>
      </c>
      <c r="C104" s="149" t="s">
        <v>443</v>
      </c>
      <c r="D104" s="130">
        <f>nhâncông!G245</f>
        <v>17411</v>
      </c>
      <c r="E104" s="178">
        <f>VLOOKUP(B104,'vattu-QLthunhan'!$B$210:$E$262,4,0)</f>
        <v>0</v>
      </c>
      <c r="F104" s="168">
        <f>VLOOKUP(B104,'CCDC-QLthunhan'!$B$164:$E$271,4,0)</f>
        <v>401</v>
      </c>
      <c r="G104" s="492">
        <f>VLOOKUP(B104,'thietbi-QLthunhan'!$B$163:$G$271,4,0)</f>
        <v>36</v>
      </c>
      <c r="H104" s="492">
        <f>VLOOKUP(B104,'thietbi-QLthunhan'!$B$162:$G$273,5,0)</f>
        <v>445</v>
      </c>
      <c r="I104" s="492">
        <f t="shared" si="26"/>
        <v>18293</v>
      </c>
      <c r="J104" s="168">
        <f t="shared" si="27"/>
        <v>2743.95</v>
      </c>
      <c r="K104" s="136">
        <f t="shared" si="28"/>
        <v>21036.95</v>
      </c>
      <c r="L104" s="550">
        <f t="shared" si="15"/>
        <v>2743.95</v>
      </c>
      <c r="M104" s="553">
        <f t="shared" si="19"/>
        <v>0</v>
      </c>
    </row>
    <row r="105" spans="1:13" s="67" customFormat="1" ht="20.25" customHeight="1">
      <c r="A105" s="153" t="s">
        <v>19</v>
      </c>
      <c r="B105" s="162" t="s">
        <v>183</v>
      </c>
      <c r="C105" s="76"/>
      <c r="D105" s="319">
        <f aca="true" t="shared" si="29" ref="D105:I105">D106+D115</f>
        <v>70704</v>
      </c>
      <c r="E105" s="319">
        <f t="shared" si="29"/>
        <v>37956</v>
      </c>
      <c r="F105" s="319">
        <f t="shared" si="29"/>
        <v>130</v>
      </c>
      <c r="G105" s="498">
        <f t="shared" si="29"/>
        <v>980</v>
      </c>
      <c r="H105" s="528">
        <f t="shared" si="29"/>
        <v>2121.75</v>
      </c>
      <c r="I105" s="528">
        <f t="shared" si="29"/>
        <v>111891.75</v>
      </c>
      <c r="J105" s="320">
        <f t="shared" si="27"/>
        <v>16783.7625</v>
      </c>
      <c r="K105" s="321">
        <f aca="true" t="shared" si="30" ref="K105:K134">I105+J105</f>
        <v>128675.5125</v>
      </c>
      <c r="L105" s="550">
        <f t="shared" si="15"/>
        <v>16783.7625</v>
      </c>
      <c r="M105" s="553">
        <f t="shared" si="19"/>
        <v>0</v>
      </c>
    </row>
    <row r="106" spans="1:13" s="67" customFormat="1" ht="24.75" customHeight="1">
      <c r="A106" s="153">
        <v>1</v>
      </c>
      <c r="B106" s="162" t="s">
        <v>185</v>
      </c>
      <c r="C106" s="21"/>
      <c r="D106" s="319">
        <f aca="true" t="shared" si="31" ref="D106:I106">D107+D108+D112</f>
        <v>70704</v>
      </c>
      <c r="E106" s="319">
        <f t="shared" si="31"/>
        <v>37956</v>
      </c>
      <c r="F106" s="319">
        <f t="shared" si="31"/>
        <v>130</v>
      </c>
      <c r="G106" s="498">
        <f t="shared" si="31"/>
        <v>980</v>
      </c>
      <c r="H106" s="528">
        <f t="shared" si="31"/>
        <v>2121.75</v>
      </c>
      <c r="I106" s="528">
        <f t="shared" si="31"/>
        <v>111891.75</v>
      </c>
      <c r="J106" s="320">
        <f t="shared" si="27"/>
        <v>16783.7625</v>
      </c>
      <c r="K106" s="321">
        <f t="shared" si="30"/>
        <v>128675.5125</v>
      </c>
      <c r="L106" s="550">
        <f t="shared" si="15"/>
        <v>16783.7625</v>
      </c>
      <c r="M106" s="553">
        <f t="shared" si="19"/>
        <v>0</v>
      </c>
    </row>
    <row r="107" spans="1:13" s="310" customFormat="1" ht="17.25" customHeight="1">
      <c r="A107" s="315" t="s">
        <v>20</v>
      </c>
      <c r="B107" s="311" t="s">
        <v>186</v>
      </c>
      <c r="C107" s="314" t="s">
        <v>444</v>
      </c>
      <c r="D107" s="306">
        <f>VLOOKUP(B107,nhâncông!$B$248:$G$269,6,0)</f>
        <v>70704</v>
      </c>
      <c r="E107" s="307">
        <f>VLOOKUP(B107,'vattu-QLthuthapTT'!$B$21:$E$45,4,0)</f>
        <v>37956</v>
      </c>
      <c r="F107" s="307">
        <f>VLOOKUP(B107,'CCDC -QLthuthapTT'!$B$17:$E$37,4,0)</f>
        <v>130</v>
      </c>
      <c r="G107" s="530">
        <f>VLOOKUP(B107,'thietbi-QLthuthapTT'!$B$51:$F$74,4,0)</f>
        <v>980</v>
      </c>
      <c r="H107" s="530">
        <f>VLOOKUP(B107,'thietbi-QLthuthapTT'!$B$50:$G$71,5,0)</f>
        <v>2121.75</v>
      </c>
      <c r="I107" s="530">
        <f>SUM(D107:H107)</f>
        <v>111891.75</v>
      </c>
      <c r="J107" s="308">
        <f aca="true" t="shared" si="32" ref="J107:J134">I107*15%</f>
        <v>16783.7625</v>
      </c>
      <c r="K107" s="309">
        <f t="shared" si="30"/>
        <v>128675.5125</v>
      </c>
      <c r="L107" s="550">
        <f t="shared" si="15"/>
        <v>16783.7625</v>
      </c>
      <c r="M107" s="553">
        <f t="shared" si="19"/>
        <v>0</v>
      </c>
    </row>
    <row r="108" spans="1:13" s="310" customFormat="1" ht="17.25" customHeight="1">
      <c r="A108" s="304" t="s">
        <v>21</v>
      </c>
      <c r="B108" s="305" t="s">
        <v>187</v>
      </c>
      <c r="C108" s="84"/>
      <c r="D108" s="306"/>
      <c r="E108" s="306"/>
      <c r="F108" s="306"/>
      <c r="G108" s="516"/>
      <c r="H108" s="529"/>
      <c r="I108" s="529"/>
      <c r="J108" s="308"/>
      <c r="K108" s="309"/>
      <c r="L108" s="550">
        <f t="shared" si="15"/>
        <v>0</v>
      </c>
      <c r="M108" s="553">
        <f t="shared" si="19"/>
        <v>0</v>
      </c>
    </row>
    <row r="109" spans="1:13" ht="17.25" customHeight="1">
      <c r="A109" s="322" t="s">
        <v>43</v>
      </c>
      <c r="B109" s="288" t="s">
        <v>188</v>
      </c>
      <c r="C109" s="149" t="s">
        <v>445</v>
      </c>
      <c r="D109" s="178">
        <f>VLOOKUP(B109,nhâncông!$B$248:$G$269,6,0)</f>
        <v>235681</v>
      </c>
      <c r="E109" s="178">
        <f>VLOOKUP(B109,'vattu-QLthuthapTT'!$B$21:$E$45,4,0)</f>
        <v>47444</v>
      </c>
      <c r="F109" s="168">
        <f>VLOOKUP(B109,'CCDC -QLthuthapTT'!$B$17:$E$37,4,0)</f>
        <v>435</v>
      </c>
      <c r="G109" s="492">
        <f>VLOOKUP(B109,'thietbi-QLthuthapTT'!$B$51:$F$74,4,0)</f>
        <v>2819</v>
      </c>
      <c r="H109" s="492">
        <f>VLOOKUP(B109,'thietbi-QLthuthapTT'!$B$50:$G$71,5,0)</f>
        <v>6503.25</v>
      </c>
      <c r="I109" s="492">
        <f>SUM(D109:H109)</f>
        <v>292882.25</v>
      </c>
      <c r="J109" s="168">
        <f t="shared" si="32"/>
        <v>43932.3375</v>
      </c>
      <c r="K109" s="136">
        <f t="shared" si="30"/>
        <v>336814.5875</v>
      </c>
      <c r="L109" s="550">
        <f t="shared" si="15"/>
        <v>43932.3375</v>
      </c>
      <c r="M109" s="553">
        <f t="shared" si="19"/>
        <v>0</v>
      </c>
    </row>
    <row r="110" spans="1:13" ht="17.25" customHeight="1">
      <c r="A110" s="322" t="s">
        <v>43</v>
      </c>
      <c r="B110" s="288" t="s">
        <v>189</v>
      </c>
      <c r="C110" s="149" t="s">
        <v>446</v>
      </c>
      <c r="D110" s="178">
        <f>VLOOKUP(B110,nhâncông!$B$248:$G$269,6,0)</f>
        <v>353521</v>
      </c>
      <c r="E110" s="178">
        <f>VLOOKUP(B110,'vattu-QLthuthapTT'!$B$21:$E$45,4,0)</f>
        <v>47444</v>
      </c>
      <c r="F110" s="168">
        <f>VLOOKUP(B110,'CCDC -QLthuthapTT'!$B$17:$E$37,4,0)</f>
        <v>652</v>
      </c>
      <c r="G110" s="492">
        <f>VLOOKUP(B110,'thietbi-QLthuthapTT'!$B$51:$F$74,4,0)</f>
        <v>4619.2</v>
      </c>
      <c r="H110" s="492">
        <f>VLOOKUP(B110,'thietbi-QLthuthapTT'!$B$50:$G$71,5,0)</f>
        <v>10246.5</v>
      </c>
      <c r="I110" s="492">
        <f>SUM(D110:H110)</f>
        <v>416482.7</v>
      </c>
      <c r="J110" s="168">
        <f t="shared" si="32"/>
        <v>62472.405</v>
      </c>
      <c r="K110" s="136">
        <f t="shared" si="30"/>
        <v>478955.105</v>
      </c>
      <c r="L110" s="550">
        <f t="shared" si="15"/>
        <v>62472.405</v>
      </c>
      <c r="M110" s="553">
        <f t="shared" si="19"/>
        <v>0</v>
      </c>
    </row>
    <row r="111" spans="1:13" ht="17.25" customHeight="1">
      <c r="A111" s="322" t="s">
        <v>43</v>
      </c>
      <c r="B111" s="287" t="s">
        <v>190</v>
      </c>
      <c r="C111" s="149" t="s">
        <v>447</v>
      </c>
      <c r="D111" s="178">
        <f>VLOOKUP(B111,nhâncông!$B$248:$G$269,6,0)</f>
        <v>282817</v>
      </c>
      <c r="E111" s="178">
        <f>VLOOKUP(B111,'vattu-QLthuthapTT'!$B$21:$E$45,4,0)</f>
        <v>47444</v>
      </c>
      <c r="F111" s="168">
        <f>VLOOKUP(B111,'CCDC -QLthuthapTT'!$B$17:$E$37,4,0)</f>
        <v>522</v>
      </c>
      <c r="G111" s="492">
        <f>VLOOKUP(B111,'thietbi-QLthuthapTT'!$B$51:$F$74,4,0)</f>
        <v>3387.2000000000003</v>
      </c>
      <c r="H111" s="492">
        <f>VLOOKUP(B111,'thietbi-QLthuthapTT'!$B$50:$G$71,5,0)</f>
        <v>7917.75</v>
      </c>
      <c r="I111" s="492">
        <f>SUM(D111:H111)</f>
        <v>342087.95</v>
      </c>
      <c r="J111" s="168">
        <f t="shared" si="32"/>
        <v>51313.1925</v>
      </c>
      <c r="K111" s="136">
        <f t="shared" si="30"/>
        <v>393401.1425</v>
      </c>
      <c r="L111" s="550">
        <f t="shared" si="15"/>
        <v>51313.1925</v>
      </c>
      <c r="M111" s="553">
        <f t="shared" si="19"/>
        <v>0</v>
      </c>
    </row>
    <row r="112" spans="1:13" s="310" customFormat="1" ht="17.25" customHeight="1">
      <c r="A112" s="304" t="s">
        <v>42</v>
      </c>
      <c r="B112" s="305" t="s">
        <v>134</v>
      </c>
      <c r="C112" s="84"/>
      <c r="D112" s="306"/>
      <c r="E112" s="306"/>
      <c r="F112" s="306"/>
      <c r="G112" s="516"/>
      <c r="H112" s="529"/>
      <c r="I112" s="529"/>
      <c r="J112" s="308"/>
      <c r="K112" s="309"/>
      <c r="L112" s="550">
        <f t="shared" si="15"/>
        <v>0</v>
      </c>
      <c r="M112" s="553">
        <f t="shared" si="19"/>
        <v>0</v>
      </c>
    </row>
    <row r="113" spans="1:13" ht="22.5" customHeight="1">
      <c r="A113" s="322" t="s">
        <v>43</v>
      </c>
      <c r="B113" s="288" t="s">
        <v>135</v>
      </c>
      <c r="C113" s="148" t="s">
        <v>444</v>
      </c>
      <c r="D113" s="178">
        <f>VLOOKUP(B113,nhâncông!$B$248:$G$269,6,0)</f>
        <v>14580</v>
      </c>
      <c r="E113" s="178">
        <f>VLOOKUP(B113,'vattu-QLthuthapTT'!$B$21:$E$45,4,0)</f>
        <v>23722</v>
      </c>
      <c r="F113" s="168">
        <f>VLOOKUP(B113,'CCDC -QLthuthapTT'!$B$17:$E$37,4,0)</f>
        <v>43</v>
      </c>
      <c r="G113" s="492">
        <f>VLOOKUP(B113,'thietbi-QLthuthapTT'!$B$51:$F$74,4,0)</f>
        <v>76.2</v>
      </c>
      <c r="H113" s="492">
        <f>VLOOKUP(B113,'thietbi-QLthuthapTT'!$B$50:$G$71,5,0)</f>
        <v>948.7500000000001</v>
      </c>
      <c r="I113" s="492">
        <f>SUM(D113:H113)</f>
        <v>39369.95</v>
      </c>
      <c r="J113" s="168">
        <f t="shared" si="32"/>
        <v>5905.492499999999</v>
      </c>
      <c r="K113" s="136">
        <f t="shared" si="30"/>
        <v>45275.4425</v>
      </c>
      <c r="L113" s="550">
        <f t="shared" si="15"/>
        <v>5905.492499999999</v>
      </c>
      <c r="M113" s="553">
        <f t="shared" si="19"/>
        <v>0</v>
      </c>
    </row>
    <row r="114" spans="1:13" ht="20.25" customHeight="1">
      <c r="A114" s="322" t="s">
        <v>43</v>
      </c>
      <c r="B114" s="288" t="s">
        <v>191</v>
      </c>
      <c r="C114" s="148" t="s">
        <v>444</v>
      </c>
      <c r="D114" s="178">
        <f>VLOOKUP(B114,nhâncông!$B$248:$G$269,6,0)</f>
        <v>17411</v>
      </c>
      <c r="E114" s="178">
        <f>VLOOKUP(B114,'vattu-QLthuthapTT'!$B$21:$E$45,4,0)</f>
        <v>0</v>
      </c>
      <c r="F114" s="168">
        <f>VLOOKUP(B114,'CCDC -QLthuthapTT'!$B$17:$E$37,4,0)</f>
        <v>43</v>
      </c>
      <c r="G114" s="492">
        <f>VLOOKUP(B114,'thietbi-QLthuthapTT'!$B$51:$F$74,4,0)</f>
        <v>0</v>
      </c>
      <c r="H114" s="492">
        <f>VLOOKUP(B114,'thietbi-QLthuthapTT'!$B$50:$G$71,5,0)</f>
        <v>0</v>
      </c>
      <c r="I114" s="492">
        <f>SUM(D114:H114)</f>
        <v>17454</v>
      </c>
      <c r="J114" s="168">
        <f t="shared" si="32"/>
        <v>2618.1</v>
      </c>
      <c r="K114" s="136">
        <f t="shared" si="30"/>
        <v>20072.1</v>
      </c>
      <c r="L114" s="550">
        <f t="shared" si="15"/>
        <v>2618.1</v>
      </c>
      <c r="M114" s="553">
        <f t="shared" si="19"/>
        <v>0</v>
      </c>
    </row>
    <row r="115" spans="1:13" s="67" customFormat="1" ht="21" customHeight="1">
      <c r="A115" s="154">
        <v>2</v>
      </c>
      <c r="B115" s="290" t="s">
        <v>193</v>
      </c>
      <c r="C115" s="21"/>
      <c r="D115" s="319"/>
      <c r="E115" s="319"/>
      <c r="F115" s="319"/>
      <c r="G115" s="498"/>
      <c r="H115" s="528"/>
      <c r="I115" s="528"/>
      <c r="J115" s="320"/>
      <c r="K115" s="321"/>
      <c r="L115" s="550">
        <f t="shared" si="15"/>
        <v>0</v>
      </c>
      <c r="M115" s="553">
        <f t="shared" si="19"/>
        <v>0</v>
      </c>
    </row>
    <row r="116" spans="1:13" s="310" customFormat="1" ht="17.25" customHeight="1">
      <c r="A116" s="315" t="s">
        <v>22</v>
      </c>
      <c r="B116" s="311" t="s">
        <v>186</v>
      </c>
      <c r="C116" s="313"/>
      <c r="D116" s="306"/>
      <c r="E116" s="306"/>
      <c r="F116" s="306"/>
      <c r="G116" s="516"/>
      <c r="H116" s="529"/>
      <c r="I116" s="529"/>
      <c r="J116" s="308"/>
      <c r="K116" s="309"/>
      <c r="L116" s="550">
        <f t="shared" si="15"/>
        <v>0</v>
      </c>
      <c r="M116" s="553">
        <f t="shared" si="19"/>
        <v>0</v>
      </c>
    </row>
    <row r="117" spans="1:13" ht="17.25" customHeight="1">
      <c r="A117" s="322" t="s">
        <v>43</v>
      </c>
      <c r="B117" s="287" t="s">
        <v>94</v>
      </c>
      <c r="C117" s="149" t="s">
        <v>445</v>
      </c>
      <c r="D117" s="130">
        <f>VLOOKUP(B117,nhâncông!$B$270:$G$318,6,0)</f>
        <v>106163</v>
      </c>
      <c r="E117" s="178">
        <f>'[4]vattu-QLthuthapDulieu'!E$20</f>
        <v>37956</v>
      </c>
      <c r="F117" s="492">
        <f>VLOOKUP(B117,'CCDC-QLTHUTHAPDL'!$B$18:$E$30,4,0)</f>
        <v>224</v>
      </c>
      <c r="G117" s="492">
        <f>VLOOKUP(B117,'thietbi-QLthuthapdulieu'!$B$77:$F$91,4,0)</f>
        <v>608</v>
      </c>
      <c r="H117" s="492">
        <f>VLOOKUP(B117,'thietbi-QLthuthapdulieu'!$B$78:$G$91,5,0)</f>
        <v>1811.25</v>
      </c>
      <c r="I117" s="492">
        <f>SUM(D117:H117)</f>
        <v>146762.25</v>
      </c>
      <c r="J117" s="168">
        <f t="shared" si="32"/>
        <v>22014.337499999998</v>
      </c>
      <c r="K117" s="136">
        <f t="shared" si="30"/>
        <v>168776.5875</v>
      </c>
      <c r="L117" s="550">
        <f t="shared" si="15"/>
        <v>22014.337499999998</v>
      </c>
      <c r="M117" s="553">
        <f t="shared" si="19"/>
        <v>0</v>
      </c>
    </row>
    <row r="118" spans="1:13" ht="17.25" customHeight="1">
      <c r="A118" s="322" t="s">
        <v>43</v>
      </c>
      <c r="B118" s="288" t="s">
        <v>195</v>
      </c>
      <c r="C118" s="22"/>
      <c r="D118" s="130"/>
      <c r="E118" s="130"/>
      <c r="F118" s="130"/>
      <c r="G118" s="328"/>
      <c r="H118" s="527"/>
      <c r="I118" s="527"/>
      <c r="J118" s="168"/>
      <c r="K118" s="136"/>
      <c r="L118" s="550">
        <f t="shared" si="15"/>
        <v>0</v>
      </c>
      <c r="M118" s="553">
        <f t="shared" si="19"/>
        <v>0</v>
      </c>
    </row>
    <row r="119" spans="1:13" s="324" customFormat="1" ht="17.25" customHeight="1">
      <c r="A119" s="322" t="s">
        <v>43</v>
      </c>
      <c r="B119" s="296" t="s">
        <v>196</v>
      </c>
      <c r="C119" s="297" t="s">
        <v>446</v>
      </c>
      <c r="D119" s="298">
        <f>VLOOKUP(B119,nhâncông!$B$270:$G$318,6,0)</f>
        <v>63698</v>
      </c>
      <c r="E119" s="299">
        <f>'[4]vattu-QLthuthapDulieu'!E$24</f>
        <v>37956</v>
      </c>
      <c r="F119" s="519">
        <f>VLOOKUP(B119,'CCDC-QLTHUTHAPDL'!$B$18:$E$30,4,0)</f>
        <v>112</v>
      </c>
      <c r="G119" s="519">
        <f>VLOOKUP(B119,'thietbi-QLthuthapdulieu'!$B$77:$F$91,4,0)</f>
        <v>608</v>
      </c>
      <c r="H119" s="519">
        <f>VLOOKUP(B119,'thietbi-QLthuthapdulieu'!$B$78:$G$91,5,0)</f>
        <v>1811.25</v>
      </c>
      <c r="I119" s="519">
        <f>SUM(D119:H119)</f>
        <v>104185.25</v>
      </c>
      <c r="J119" s="300">
        <f t="shared" si="32"/>
        <v>15627.787499999999</v>
      </c>
      <c r="K119" s="301">
        <f t="shared" si="30"/>
        <v>119813.0375</v>
      </c>
      <c r="L119" s="550">
        <f t="shared" si="15"/>
        <v>15627.787499999999</v>
      </c>
      <c r="M119" s="553">
        <f t="shared" si="19"/>
        <v>0</v>
      </c>
    </row>
    <row r="120" spans="1:13" s="324" customFormat="1" ht="17.25" customHeight="1">
      <c r="A120" s="322" t="s">
        <v>43</v>
      </c>
      <c r="B120" s="296" t="s">
        <v>197</v>
      </c>
      <c r="C120" s="297" t="s">
        <v>446</v>
      </c>
      <c r="D120" s="298">
        <f>VLOOKUP(B120,nhâncông!$B$270:$G$318,6,0)</f>
        <v>106163</v>
      </c>
      <c r="E120" s="299">
        <f>'[4]vattu-QLthuthapDulieu'!E$27</f>
        <v>37956</v>
      </c>
      <c r="F120" s="519">
        <f>VLOOKUP(B120,'CCDC-QLTHUTHAPDL'!$B$18:$E$30,4,0)</f>
        <v>224</v>
      </c>
      <c r="G120" s="519">
        <f>VLOOKUP(B120,'thietbi-QLthuthapdulieu'!$B$77:$F$91,4,0)</f>
        <v>633.4</v>
      </c>
      <c r="H120" s="519">
        <f>VLOOKUP(B120,'thietbi-QLthuthapdulieu'!$B$78:$G$91,5,0)</f>
        <v>2121.75</v>
      </c>
      <c r="I120" s="519">
        <f>SUM(D120:H120)</f>
        <v>147098.15</v>
      </c>
      <c r="J120" s="300">
        <f t="shared" si="32"/>
        <v>22064.7225</v>
      </c>
      <c r="K120" s="301">
        <f t="shared" si="30"/>
        <v>169162.8725</v>
      </c>
      <c r="L120" s="550">
        <f t="shared" si="15"/>
        <v>22064.7225</v>
      </c>
      <c r="M120" s="553">
        <f t="shared" si="19"/>
        <v>0</v>
      </c>
    </row>
    <row r="121" spans="1:13" ht="17.25" customHeight="1">
      <c r="A121" s="24" t="s">
        <v>23</v>
      </c>
      <c r="B121" s="287" t="s">
        <v>199</v>
      </c>
      <c r="C121" s="149" t="s">
        <v>448</v>
      </c>
      <c r="D121" s="130">
        <f>VLOOKUP(B121,nhâncông!$B$270:$G$318,6,0)</f>
        <v>63698</v>
      </c>
      <c r="E121" s="178">
        <f>'[4]vattu-QLthuthapDulieu'!E$30</f>
        <v>37956</v>
      </c>
      <c r="F121" s="492">
        <f>VLOOKUP(B121,'CCDC-QLTHUTHAPDL'!$B$18:$E$30,4,0)</f>
        <v>112</v>
      </c>
      <c r="G121" s="492">
        <f>VLOOKUP(B121,'thietbi-QLthuthapdulieu'!$B$77:$F$91,4,0)</f>
        <v>608</v>
      </c>
      <c r="H121" s="492">
        <f>VLOOKUP(B121,'thietbi-QLthuthapdulieu'!$B$78:$G$91,5,0)</f>
        <v>1811.25</v>
      </c>
      <c r="I121" s="492">
        <f>SUM(D121:H121)</f>
        <v>104185.25</v>
      </c>
      <c r="J121" s="168">
        <f t="shared" si="32"/>
        <v>15627.787499999999</v>
      </c>
      <c r="K121" s="136">
        <f t="shared" si="30"/>
        <v>119813.0375</v>
      </c>
      <c r="L121" s="550">
        <f t="shared" si="15"/>
        <v>15627.787499999999</v>
      </c>
      <c r="M121" s="553">
        <f t="shared" si="19"/>
        <v>0</v>
      </c>
    </row>
    <row r="122" spans="1:13" s="310" customFormat="1" ht="24" customHeight="1">
      <c r="A122" s="304" t="s">
        <v>24</v>
      </c>
      <c r="B122" s="305" t="s">
        <v>198</v>
      </c>
      <c r="C122" s="314"/>
      <c r="D122" s="306"/>
      <c r="E122" s="306"/>
      <c r="F122" s="306"/>
      <c r="G122" s="516"/>
      <c r="H122" s="529"/>
      <c r="I122" s="529"/>
      <c r="J122" s="308"/>
      <c r="K122" s="309"/>
      <c r="L122" s="550">
        <f t="shared" si="15"/>
        <v>0</v>
      </c>
      <c r="M122" s="553">
        <f t="shared" si="19"/>
        <v>0</v>
      </c>
    </row>
    <row r="123" spans="1:13" ht="18.75" customHeight="1">
      <c r="A123" s="24" t="s">
        <v>109</v>
      </c>
      <c r="B123" s="288" t="s">
        <v>94</v>
      </c>
      <c r="C123" s="149" t="s">
        <v>445</v>
      </c>
      <c r="D123" s="130">
        <f>nhâncông!G286</f>
        <v>1296243</v>
      </c>
      <c r="E123" s="178">
        <f>'[4]vattu-QLthuthapDulieu'!E$34</f>
        <v>47444</v>
      </c>
      <c r="F123" s="168">
        <f>VLOOKUP(B123,'CCDC-QLTHUTHAPDL'!$B$32:$E$44,4,0)</f>
        <v>2241</v>
      </c>
      <c r="G123" s="492">
        <f>VLOOKUP(B123,'thietbi-QLthuthapdulieu'!$B$92:$F$105,4,0)</f>
        <v>7609.200000000001</v>
      </c>
      <c r="H123" s="492">
        <f>VLOOKUP(B123,'thietbi-QLthuthapdulieu'!$B$92:$G$105,5,0)</f>
        <v>12471.75</v>
      </c>
      <c r="I123" s="492">
        <f>SUM(D123:H123)</f>
        <v>1366008.95</v>
      </c>
      <c r="J123" s="168">
        <f t="shared" si="32"/>
        <v>204901.3425</v>
      </c>
      <c r="K123" s="136">
        <f t="shared" si="30"/>
        <v>1570910.2925</v>
      </c>
      <c r="L123" s="550">
        <f t="shared" si="15"/>
        <v>204901.3425</v>
      </c>
      <c r="M123" s="553">
        <f t="shared" si="19"/>
        <v>0</v>
      </c>
    </row>
    <row r="124" spans="1:13" ht="18.75" customHeight="1">
      <c r="A124" s="24" t="s">
        <v>110</v>
      </c>
      <c r="B124" s="288" t="s">
        <v>195</v>
      </c>
      <c r="C124" s="148"/>
      <c r="D124" s="130"/>
      <c r="E124" s="130"/>
      <c r="F124" s="130"/>
      <c r="G124" s="328"/>
      <c r="H124" s="527"/>
      <c r="I124" s="527"/>
      <c r="J124" s="168"/>
      <c r="K124" s="136"/>
      <c r="L124" s="550">
        <f t="shared" si="15"/>
        <v>0</v>
      </c>
      <c r="M124" s="553">
        <f t="shared" si="19"/>
        <v>0</v>
      </c>
    </row>
    <row r="125" spans="1:13" s="324" customFormat="1" ht="18.75" customHeight="1">
      <c r="A125" s="322" t="s">
        <v>43</v>
      </c>
      <c r="B125" s="296" t="s">
        <v>196</v>
      </c>
      <c r="C125" s="297" t="s">
        <v>446</v>
      </c>
      <c r="D125" s="298">
        <f>nhâncông!G290</f>
        <v>2474646</v>
      </c>
      <c r="E125" s="299">
        <f>'[4]vattu-QLthuthapDulieu'!E$38</f>
        <v>47444</v>
      </c>
      <c r="F125" s="168">
        <f>VLOOKUP(B125,'CCDC-QLTHUTHAPDL'!$B$32:$E$44,4,0)</f>
        <v>4257</v>
      </c>
      <c r="G125" s="492">
        <f>VLOOKUP(B125,'thietbi-QLthuthapdulieu'!$B$92:$F$105,4,0)</f>
        <v>14893</v>
      </c>
      <c r="H125" s="492">
        <f>VLOOKUP(B125,'thietbi-QLthuthapdulieu'!$B$92:$G$105,5,0)</f>
        <v>24339.75</v>
      </c>
      <c r="I125" s="519">
        <f>SUM(D125:H125)</f>
        <v>2565579.75</v>
      </c>
      <c r="J125" s="300">
        <f t="shared" si="32"/>
        <v>384836.96249999997</v>
      </c>
      <c r="K125" s="301">
        <f t="shared" si="30"/>
        <v>2950416.7125</v>
      </c>
      <c r="L125" s="550">
        <f t="shared" si="15"/>
        <v>384836.96249999997</v>
      </c>
      <c r="M125" s="553">
        <f t="shared" si="19"/>
        <v>0</v>
      </c>
    </row>
    <row r="126" spans="1:13" s="324" customFormat="1" ht="18" customHeight="1">
      <c r="A126" s="322" t="s">
        <v>43</v>
      </c>
      <c r="B126" s="296" t="s">
        <v>197</v>
      </c>
      <c r="C126" s="297" t="s">
        <v>446</v>
      </c>
      <c r="D126" s="298">
        <f>nhâncông!G293</f>
        <v>1296243</v>
      </c>
      <c r="E126" s="299">
        <f>'[4]vattu-QLthuthapDulieu'!E$41</f>
        <v>47444</v>
      </c>
      <c r="F126" s="168">
        <f>VLOOKUP(B126,'CCDC-QLTHUTHAPDL'!$B$32:$E$44,4,0)</f>
        <v>2241</v>
      </c>
      <c r="G126" s="492">
        <f>VLOOKUP(B126,'thietbi-QLthuthapdulieu'!$B$92:$F$105,4,0)</f>
        <v>7609.200000000001</v>
      </c>
      <c r="H126" s="492">
        <f>VLOOKUP(B126,'thietbi-QLthuthapdulieu'!$B$92:$G$105,5,0)</f>
        <v>12471.75</v>
      </c>
      <c r="I126" s="519">
        <f>SUM(D126:H126)</f>
        <v>1366008.95</v>
      </c>
      <c r="J126" s="300">
        <f t="shared" si="32"/>
        <v>204901.3425</v>
      </c>
      <c r="K126" s="301">
        <f t="shared" si="30"/>
        <v>1570910.2925</v>
      </c>
      <c r="L126" s="550">
        <f t="shared" si="15"/>
        <v>204901.3425</v>
      </c>
      <c r="M126" s="553">
        <f t="shared" si="19"/>
        <v>0</v>
      </c>
    </row>
    <row r="127" spans="1:13" ht="18" customHeight="1">
      <c r="A127" s="24" t="s">
        <v>112</v>
      </c>
      <c r="B127" s="288" t="s">
        <v>200</v>
      </c>
      <c r="C127" s="149" t="s">
        <v>448</v>
      </c>
      <c r="D127" s="130">
        <f>nhâncông!G296</f>
        <v>3488073</v>
      </c>
      <c r="E127" s="178">
        <f>'[4]vattu-QLthuthapDulieu'!E$44</f>
        <v>47444</v>
      </c>
      <c r="F127" s="168">
        <f>VLOOKUP(B127,'CCDC-QLTHUTHAPDL'!$B$32:$E$44,4,0)</f>
        <v>6027</v>
      </c>
      <c r="G127" s="492">
        <f>VLOOKUP(B127,'thietbi-QLthuthapdulieu'!$B$92:$F$105,4,0)</f>
        <v>21706</v>
      </c>
      <c r="H127" s="492">
        <f>VLOOKUP(B127,'thietbi-QLthuthapdulieu'!$B$92:$G$105,5,0)</f>
        <v>35172.75</v>
      </c>
      <c r="I127" s="492">
        <f>SUM(D127:H127)</f>
        <v>3598422.75</v>
      </c>
      <c r="J127" s="168">
        <f t="shared" si="32"/>
        <v>539763.4125</v>
      </c>
      <c r="K127" s="136">
        <f t="shared" si="30"/>
        <v>4138186.1625</v>
      </c>
      <c r="L127" s="550">
        <f t="shared" si="15"/>
        <v>539763.4125</v>
      </c>
      <c r="M127" s="553">
        <f t="shared" si="19"/>
        <v>0</v>
      </c>
    </row>
    <row r="128" spans="1:13" s="310" customFormat="1" ht="18" customHeight="1">
      <c r="A128" s="304">
        <v>3</v>
      </c>
      <c r="B128" s="311" t="s">
        <v>134</v>
      </c>
      <c r="C128" s="84"/>
      <c r="D128" s="306"/>
      <c r="E128" s="306"/>
      <c r="F128" s="306"/>
      <c r="G128" s="529"/>
      <c r="H128" s="529"/>
      <c r="I128" s="529"/>
      <c r="J128" s="308"/>
      <c r="K128" s="309"/>
      <c r="L128" s="550">
        <f t="shared" si="15"/>
        <v>0</v>
      </c>
      <c r="M128" s="553">
        <f t="shared" si="19"/>
        <v>0</v>
      </c>
    </row>
    <row r="129" spans="1:13" ht="18" customHeight="1">
      <c r="A129" s="24" t="s">
        <v>40</v>
      </c>
      <c r="B129" s="288" t="s">
        <v>135</v>
      </c>
      <c r="C129" s="148" t="s">
        <v>444</v>
      </c>
      <c r="D129" s="130">
        <f>nhâncông!G300</f>
        <v>14580</v>
      </c>
      <c r="E129" s="178">
        <f>'[4]vattu-QLthuthapDulieu'!E$48</f>
        <v>37956</v>
      </c>
      <c r="F129" s="168">
        <f>VLOOKUP(B129,'CCDC-QLTHUTHAPDL'!$B$46:$E$64,4,0)</f>
        <v>45</v>
      </c>
      <c r="G129" s="492">
        <f>VLOOKUP(B129,'thietbi-QLthuthapdulieu'!$B$106:$F$127,4,0)</f>
        <v>25.400000000000002</v>
      </c>
      <c r="H129" s="492">
        <f>VLOOKUP(B129,'thietbi-QLthuthapdulieu'!$B$106:$G$128,5,0)</f>
        <v>310.5</v>
      </c>
      <c r="I129" s="492">
        <f>SUM(D129:H129)</f>
        <v>52916.9</v>
      </c>
      <c r="J129" s="168">
        <f t="shared" si="32"/>
        <v>7937.535</v>
      </c>
      <c r="K129" s="136">
        <f t="shared" si="30"/>
        <v>60854.435</v>
      </c>
      <c r="L129" s="550">
        <f t="shared" si="15"/>
        <v>7937.535</v>
      </c>
      <c r="M129" s="553">
        <f t="shared" si="19"/>
        <v>0</v>
      </c>
    </row>
    <row r="130" spans="1:13" ht="18" customHeight="1">
      <c r="A130" s="24" t="s">
        <v>41</v>
      </c>
      <c r="B130" s="288" t="s">
        <v>159</v>
      </c>
      <c r="C130" s="22"/>
      <c r="D130" s="405"/>
      <c r="E130" s="495"/>
      <c r="F130" s="495"/>
      <c r="G130" s="492"/>
      <c r="H130" s="492"/>
      <c r="I130" s="527"/>
      <c r="J130" s="168"/>
      <c r="K130" s="136"/>
      <c r="L130" s="550">
        <f aca="true" t="shared" si="33" ref="L130:L192">I130*0.15</f>
        <v>0</v>
      </c>
      <c r="M130" s="553">
        <f t="shared" si="19"/>
        <v>0</v>
      </c>
    </row>
    <row r="131" spans="1:13" ht="18" customHeight="1">
      <c r="A131" s="151" t="s">
        <v>43</v>
      </c>
      <c r="B131" s="288" t="s">
        <v>94</v>
      </c>
      <c r="C131" s="149" t="s">
        <v>445</v>
      </c>
      <c r="D131" s="130">
        <f>nhâncông!G304</f>
        <v>26116</v>
      </c>
      <c r="E131" s="178">
        <f>VLOOKUP(B131,'vattu-QLthuthapDulieu'!$B$52:$E$72,4,0)</f>
        <v>0</v>
      </c>
      <c r="F131" s="168">
        <f>VLOOKUP(B131,'CCDC-QLTHUTHAPDL'!$B$46:$E$64,4,0)</f>
        <v>67</v>
      </c>
      <c r="G131" s="492">
        <f>VLOOKUP(B131,'thietbi-QLthuthapdulieu'!$B$106:$F$127,4,0)</f>
        <v>0</v>
      </c>
      <c r="H131" s="492">
        <f>VLOOKUP(B131,'thietbi-QLthuthapdulieu'!$B$106:$G$128,5,0)</f>
        <v>0</v>
      </c>
      <c r="I131" s="492">
        <f>SUM(D131:H131)</f>
        <v>26183</v>
      </c>
      <c r="J131" s="168">
        <f t="shared" si="32"/>
        <v>3927.45</v>
      </c>
      <c r="K131" s="136">
        <f t="shared" si="30"/>
        <v>30110.45</v>
      </c>
      <c r="L131" s="550">
        <f t="shared" si="33"/>
        <v>3927.45</v>
      </c>
      <c r="M131" s="553">
        <f t="shared" si="19"/>
        <v>0</v>
      </c>
    </row>
    <row r="132" spans="1:13" ht="18" customHeight="1">
      <c r="A132" s="151" t="s">
        <v>43</v>
      </c>
      <c r="B132" s="288" t="s">
        <v>201</v>
      </c>
      <c r="C132" s="149" t="s">
        <v>446</v>
      </c>
      <c r="D132" s="130">
        <f>nhâncông!G310</f>
        <v>17411</v>
      </c>
      <c r="E132" s="178">
        <f>VLOOKUP(B132,'vattu-QLthuthapDulieu'!$B$52:$E$72,4,0)</f>
        <v>0</v>
      </c>
      <c r="F132" s="168">
        <f>VLOOKUP(B132,'CCDC-QLTHUTHAPDL'!$B$46:$E$64,4,0)</f>
        <v>45</v>
      </c>
      <c r="G132" s="492">
        <f>VLOOKUP(B132,'thietbi-QLthuthapdulieu'!$B$106:$F$127,4,0)</f>
        <v>0</v>
      </c>
      <c r="H132" s="492">
        <f>VLOOKUP(B132,'thietbi-QLthuthapdulieu'!$B$106:$G$128,5,0)</f>
        <v>0</v>
      </c>
      <c r="I132" s="492">
        <f>SUM(D132:H132)</f>
        <v>17456</v>
      </c>
      <c r="J132" s="168">
        <f t="shared" si="32"/>
        <v>2618.4</v>
      </c>
      <c r="K132" s="136">
        <f t="shared" si="30"/>
        <v>20074.4</v>
      </c>
      <c r="L132" s="550">
        <f t="shared" si="33"/>
        <v>2618.4</v>
      </c>
      <c r="M132" s="553">
        <f t="shared" si="19"/>
        <v>0</v>
      </c>
    </row>
    <row r="133" spans="1:13" ht="18" customHeight="1">
      <c r="A133" s="151" t="s">
        <v>43</v>
      </c>
      <c r="B133" s="288" t="s">
        <v>197</v>
      </c>
      <c r="C133" s="149" t="s">
        <v>446</v>
      </c>
      <c r="D133" s="130">
        <f>nhâncông!G313</f>
        <v>34821</v>
      </c>
      <c r="E133" s="178">
        <f>VLOOKUP(B133,'vattu-QLthuthapDulieu'!$B$52:$E$72,4,0)</f>
        <v>0</v>
      </c>
      <c r="F133" s="168">
        <f>VLOOKUP(B133,'CCDC-QLTHUTHAPDL'!$B$46:$E$64,4,0)</f>
        <v>90</v>
      </c>
      <c r="G133" s="492">
        <f>VLOOKUP(B133,'thietbi-QLthuthapdulieu'!$B$106:$F$127,4,0)</f>
        <v>0</v>
      </c>
      <c r="H133" s="492">
        <f>VLOOKUP(B133,'thietbi-QLthuthapdulieu'!$B$106:$G$128,5,0)</f>
        <v>0</v>
      </c>
      <c r="I133" s="492">
        <f>SUM(D133:H133)</f>
        <v>34911</v>
      </c>
      <c r="J133" s="168">
        <f t="shared" si="32"/>
        <v>5236.65</v>
      </c>
      <c r="K133" s="136">
        <f t="shared" si="30"/>
        <v>40147.65</v>
      </c>
      <c r="L133" s="550">
        <f t="shared" si="33"/>
        <v>5236.65</v>
      </c>
      <c r="M133" s="553">
        <f t="shared" si="19"/>
        <v>0</v>
      </c>
    </row>
    <row r="134" spans="1:13" ht="18" customHeight="1">
      <c r="A134" s="151" t="s">
        <v>43</v>
      </c>
      <c r="B134" s="288" t="s">
        <v>202</v>
      </c>
      <c r="C134" s="149" t="s">
        <v>448</v>
      </c>
      <c r="D134" s="130">
        <f>nhâncông!G316</f>
        <v>17411</v>
      </c>
      <c r="E134" s="178">
        <f>VLOOKUP(B134,'vattu-QLthuthapDulieu'!$B$52:$E$72,4,0)</f>
        <v>0</v>
      </c>
      <c r="F134" s="168">
        <f>VLOOKUP(B134,'CCDC-QLTHUTHAPDL'!$B$46:$E$64,4,0)</f>
        <v>45</v>
      </c>
      <c r="G134" s="492">
        <f>VLOOKUP(B134,'thietbi-QLthuthapdulieu'!$B$106:$F$127,4,0)</f>
        <v>0</v>
      </c>
      <c r="H134" s="492">
        <f>VLOOKUP(B134,'thietbi-QLthuthapdulieu'!$B$106:$G$128,5,0)</f>
        <v>0</v>
      </c>
      <c r="I134" s="492">
        <f>SUM(D134:H134)</f>
        <v>17456</v>
      </c>
      <c r="J134" s="168">
        <f t="shared" si="32"/>
        <v>2618.4</v>
      </c>
      <c r="K134" s="136">
        <f t="shared" si="30"/>
        <v>20074.4</v>
      </c>
      <c r="L134" s="550">
        <f t="shared" si="33"/>
        <v>2618.4</v>
      </c>
      <c r="M134" s="553">
        <f t="shared" si="19"/>
        <v>0</v>
      </c>
    </row>
    <row r="135" spans="1:13" s="67" customFormat="1" ht="21.75" customHeight="1">
      <c r="A135" s="143" t="s">
        <v>765</v>
      </c>
      <c r="B135" s="162" t="s">
        <v>777</v>
      </c>
      <c r="C135" s="76"/>
      <c r="D135" s="319"/>
      <c r="E135" s="319"/>
      <c r="F135" s="319"/>
      <c r="G135" s="498"/>
      <c r="H135" s="528"/>
      <c r="I135" s="528"/>
      <c r="J135" s="320"/>
      <c r="K135" s="321"/>
      <c r="L135" s="550">
        <f t="shared" si="33"/>
        <v>0</v>
      </c>
      <c r="M135" s="553">
        <f t="shared" si="19"/>
        <v>0</v>
      </c>
    </row>
    <row r="136" spans="1:13" ht="17.25" customHeight="1">
      <c r="A136" s="147" t="s">
        <v>18</v>
      </c>
      <c r="B136" s="289" t="s">
        <v>186</v>
      </c>
      <c r="C136" s="148"/>
      <c r="D136" s="319"/>
      <c r="E136" s="319"/>
      <c r="F136" s="319"/>
      <c r="G136" s="528"/>
      <c r="H136" s="528"/>
      <c r="I136" s="528"/>
      <c r="J136" s="320"/>
      <c r="K136" s="321"/>
      <c r="L136" s="550">
        <f t="shared" si="33"/>
        <v>0</v>
      </c>
      <c r="M136" s="553">
        <f t="shared" si="19"/>
        <v>0</v>
      </c>
    </row>
    <row r="137" spans="1:13" ht="17.25" customHeight="1">
      <c r="A137" s="66">
        <v>1</v>
      </c>
      <c r="B137" s="291" t="s">
        <v>205</v>
      </c>
      <c r="C137" s="149" t="s">
        <v>445</v>
      </c>
      <c r="D137" s="130">
        <f>VLOOKUP(B137,nhâncông!$B$320:$G$338,6,0)</f>
        <v>212325</v>
      </c>
      <c r="E137" s="130">
        <f>VLOOKUP(B137,'vattu-QLtochuc'!$B$26:$E$42,4,0)</f>
        <v>80125.20000000001</v>
      </c>
      <c r="F137" s="20">
        <f>VLOOKUP(B137,'CCDC -QLtochuc'!$B$33:$E$51,4,0)</f>
        <v>3840</v>
      </c>
      <c r="G137" s="492">
        <f>VLOOKUP(B137,'thietbi-QLtochuc'!$B$61:$G$79,4,0)</f>
        <v>330</v>
      </c>
      <c r="H137" s="492">
        <f>VLOOKUP(B137,'thietbi-QLtochuc'!$B$61:$G$77,5,0)</f>
        <v>4140</v>
      </c>
      <c r="I137" s="492">
        <f aca="true" t="shared" si="34" ref="I137:I142">SUM(D137:H137)</f>
        <v>300760.2</v>
      </c>
      <c r="J137" s="168">
        <f aca="true" t="shared" si="35" ref="J137:J142">I137*15%</f>
        <v>45114.03</v>
      </c>
      <c r="K137" s="136">
        <f aca="true" t="shared" si="36" ref="K137:K142">I137+J137</f>
        <v>345874.23</v>
      </c>
      <c r="L137" s="550">
        <f t="shared" si="33"/>
        <v>45114.03</v>
      </c>
      <c r="M137" s="553">
        <f t="shared" si="19"/>
        <v>0</v>
      </c>
    </row>
    <row r="138" spans="1:13" ht="15.75" customHeight="1">
      <c r="A138" s="24">
        <v>2</v>
      </c>
      <c r="B138" s="287" t="s">
        <v>206</v>
      </c>
      <c r="C138" s="149" t="s">
        <v>447</v>
      </c>
      <c r="D138" s="130">
        <f>VLOOKUP(B138,nhâncông!$B$320:$G$338,6,0)</f>
        <v>212325</v>
      </c>
      <c r="E138" s="130">
        <f>VLOOKUP(B138,'vattu-QLtochuc'!$B$26:$E$42,4,0)</f>
        <v>80125.20000000001</v>
      </c>
      <c r="F138" s="20">
        <f>VLOOKUP(B138,'CCDC -QLtochuc'!$B$33:$E$51,4,0)</f>
        <v>3840</v>
      </c>
      <c r="G138" s="492">
        <f>VLOOKUP(B138,'thietbi-QLtochuc'!$B$61:$G$79,4,0)</f>
        <v>330</v>
      </c>
      <c r="H138" s="492">
        <f>VLOOKUP(B138,'thietbi-QLtochuc'!$B$61:$G$77,5,0)</f>
        <v>4140</v>
      </c>
      <c r="I138" s="492">
        <f t="shared" si="34"/>
        <v>300760.2</v>
      </c>
      <c r="J138" s="168">
        <f t="shared" si="35"/>
        <v>45114.03</v>
      </c>
      <c r="K138" s="136">
        <f t="shared" si="36"/>
        <v>345874.23</v>
      </c>
      <c r="L138" s="550">
        <f t="shared" si="33"/>
        <v>45114.03</v>
      </c>
      <c r="M138" s="553">
        <f t="shared" si="19"/>
        <v>0</v>
      </c>
    </row>
    <row r="139" spans="1:13" ht="20.25" customHeight="1">
      <c r="A139" s="66">
        <v>3</v>
      </c>
      <c r="B139" s="287" t="s">
        <v>207</v>
      </c>
      <c r="C139" s="149" t="s">
        <v>451</v>
      </c>
      <c r="D139" s="130">
        <f>VLOOKUP(B139,nhâncông!$B$320:$G$338,6,0)</f>
        <v>212325</v>
      </c>
      <c r="E139" s="130">
        <f>VLOOKUP(B139,'vattu-QLtochuc'!$B$26:$E$42,4,0)</f>
        <v>80125.20000000001</v>
      </c>
      <c r="F139" s="20">
        <f>VLOOKUP(B139,'CCDC -QLtochuc'!$B$33:$E$51,4,0)</f>
        <v>3840</v>
      </c>
      <c r="G139" s="492">
        <f>VLOOKUP(B139,'thietbi-QLtochuc'!$B$61:$G$79,4,0)</f>
        <v>330</v>
      </c>
      <c r="H139" s="492">
        <f>VLOOKUP(B139,'thietbi-QLtochuc'!$B$61:$G$77,5,0)</f>
        <v>4140</v>
      </c>
      <c r="I139" s="492">
        <f t="shared" si="34"/>
        <v>300760.2</v>
      </c>
      <c r="J139" s="168">
        <f t="shared" si="35"/>
        <v>45114.03</v>
      </c>
      <c r="K139" s="136">
        <f t="shared" si="36"/>
        <v>345874.23</v>
      </c>
      <c r="L139" s="550">
        <f t="shared" si="33"/>
        <v>45114.03</v>
      </c>
      <c r="M139" s="553">
        <f aca="true" t="shared" si="37" ref="M139:M202">J139-L139</f>
        <v>0</v>
      </c>
    </row>
    <row r="140" spans="1:13" ht="20.25" customHeight="1">
      <c r="A140" s="24">
        <v>4</v>
      </c>
      <c r="B140" s="287" t="s">
        <v>90</v>
      </c>
      <c r="C140" s="149" t="s">
        <v>449</v>
      </c>
      <c r="D140" s="130">
        <f>VLOOKUP(B140,nhâncông!$B$320:$G$338,6,0)</f>
        <v>84930</v>
      </c>
      <c r="E140" s="130">
        <f>VLOOKUP(B140,'vattu-QLtochuc'!$B$26:$E$42,4,0)</f>
        <v>80125.20000000001</v>
      </c>
      <c r="F140" s="20">
        <f>VLOOKUP(B140,'CCDC -QLtochuc'!$B$33:$E$51,4,0)</f>
        <v>1536</v>
      </c>
      <c r="G140" s="492">
        <f>VLOOKUP(B140,'thietbi-QLtochuc'!$B$61:$G$79,4,0)</f>
        <v>132</v>
      </c>
      <c r="H140" s="492">
        <f>VLOOKUP(B140,'thietbi-QLtochuc'!$B$61:$G$77,5,0)</f>
        <v>1656</v>
      </c>
      <c r="I140" s="492">
        <f t="shared" si="34"/>
        <v>168379.2</v>
      </c>
      <c r="J140" s="168">
        <f t="shared" si="35"/>
        <v>25256.88</v>
      </c>
      <c r="K140" s="136">
        <f t="shared" si="36"/>
        <v>193636.08000000002</v>
      </c>
      <c r="L140" s="550">
        <f t="shared" si="33"/>
        <v>25256.88</v>
      </c>
      <c r="M140" s="553">
        <f t="shared" si="37"/>
        <v>0</v>
      </c>
    </row>
    <row r="141" spans="1:13" ht="20.25" customHeight="1">
      <c r="A141" s="66">
        <v>5</v>
      </c>
      <c r="B141" s="292" t="s">
        <v>92</v>
      </c>
      <c r="C141" s="149" t="s">
        <v>450</v>
      </c>
      <c r="D141" s="130">
        <f>VLOOKUP(B141,nhâncông!$B$320:$G$338,6,0)</f>
        <v>84930</v>
      </c>
      <c r="E141" s="130">
        <f>VLOOKUP(B141,'vattu-QLtochuc'!$B$26:$E$42,4,0)</f>
        <v>80125.20000000001</v>
      </c>
      <c r="F141" s="20">
        <f>VLOOKUP(B141,'CCDC -QLtochuc'!$B$33:$E$51,4,0)</f>
        <v>1536</v>
      </c>
      <c r="G141" s="492">
        <f>VLOOKUP(B141,'thietbi-QLtochuc'!$B$61:$G$79,4,0)</f>
        <v>132</v>
      </c>
      <c r="H141" s="492">
        <f>VLOOKUP(B141,'thietbi-QLtochuc'!$B$61:$G$77,5,0)</f>
        <v>1656</v>
      </c>
      <c r="I141" s="492">
        <f t="shared" si="34"/>
        <v>168379.2</v>
      </c>
      <c r="J141" s="168">
        <f t="shared" si="35"/>
        <v>25256.88</v>
      </c>
      <c r="K141" s="136">
        <f t="shared" si="36"/>
        <v>193636.08000000002</v>
      </c>
      <c r="L141" s="550">
        <f t="shared" si="33"/>
        <v>25256.88</v>
      </c>
      <c r="M141" s="553">
        <f t="shared" si="37"/>
        <v>0</v>
      </c>
    </row>
    <row r="142" spans="1:13" ht="20.25" customHeight="1">
      <c r="A142" s="24">
        <v>6</v>
      </c>
      <c r="B142" s="287" t="s">
        <v>78</v>
      </c>
      <c r="C142" s="149" t="s">
        <v>451</v>
      </c>
      <c r="D142" s="130">
        <f>VLOOKUP(B142,nhâncông!$B$320:$G$338,6,0)</f>
        <v>212325</v>
      </c>
      <c r="E142" s="130">
        <f>VLOOKUP(B142,'vattu-QLtochuc'!$B$26:$E$42,4,0)</f>
        <v>80125.20000000001</v>
      </c>
      <c r="F142" s="20">
        <f>VLOOKUP(B142,'CCDC -QLtochuc'!$B$33:$E$51,4,0)</f>
        <v>3840</v>
      </c>
      <c r="G142" s="492">
        <f>VLOOKUP(B142,'thietbi-QLtochuc'!$B$61:$G$79,4,0)</f>
        <v>330</v>
      </c>
      <c r="H142" s="492">
        <f>VLOOKUP(B142,'thietbi-QLtochuc'!$B$61:$G$77,5,0)</f>
        <v>4140</v>
      </c>
      <c r="I142" s="492">
        <f t="shared" si="34"/>
        <v>300760.2</v>
      </c>
      <c r="J142" s="168">
        <f t="shared" si="35"/>
        <v>45114.03</v>
      </c>
      <c r="K142" s="136">
        <f t="shared" si="36"/>
        <v>345874.23</v>
      </c>
      <c r="L142" s="550">
        <f t="shared" si="33"/>
        <v>45114.03</v>
      </c>
      <c r="M142" s="553">
        <f t="shared" si="37"/>
        <v>0</v>
      </c>
    </row>
    <row r="143" spans="1:13" s="67" customFormat="1" ht="19.5" customHeight="1">
      <c r="A143" s="143" t="s">
        <v>19</v>
      </c>
      <c r="B143" s="286" t="s">
        <v>209</v>
      </c>
      <c r="C143" s="25"/>
      <c r="D143" s="319"/>
      <c r="E143" s="319"/>
      <c r="F143" s="319"/>
      <c r="G143" s="498"/>
      <c r="H143" s="528"/>
      <c r="I143" s="528"/>
      <c r="J143" s="320"/>
      <c r="K143" s="321"/>
      <c r="L143" s="550">
        <f t="shared" si="33"/>
        <v>0</v>
      </c>
      <c r="M143" s="553">
        <f t="shared" si="37"/>
        <v>0</v>
      </c>
    </row>
    <row r="144" spans="1:13" s="67" customFormat="1" ht="19.5" customHeight="1">
      <c r="A144" s="147">
        <v>1</v>
      </c>
      <c r="B144" s="286" t="s">
        <v>211</v>
      </c>
      <c r="C144" s="76"/>
      <c r="D144" s="319"/>
      <c r="E144" s="319"/>
      <c r="F144" s="319"/>
      <c r="G144" s="528"/>
      <c r="H144" s="528"/>
      <c r="I144" s="528"/>
      <c r="J144" s="320"/>
      <c r="K144" s="321"/>
      <c r="L144" s="550">
        <f t="shared" si="33"/>
        <v>0</v>
      </c>
      <c r="M144" s="553">
        <f t="shared" si="37"/>
        <v>0</v>
      </c>
    </row>
    <row r="145" spans="1:13" ht="19.5" customHeight="1">
      <c r="A145" s="66" t="s">
        <v>20</v>
      </c>
      <c r="B145" s="292" t="s">
        <v>94</v>
      </c>
      <c r="C145" s="148"/>
      <c r="D145" s="130"/>
      <c r="E145" s="130"/>
      <c r="F145" s="130"/>
      <c r="G145" s="328"/>
      <c r="H145" s="527"/>
      <c r="I145" s="527"/>
      <c r="J145" s="168"/>
      <c r="K145" s="136"/>
      <c r="L145" s="550">
        <f t="shared" si="33"/>
        <v>0</v>
      </c>
      <c r="M145" s="553">
        <f t="shared" si="37"/>
        <v>0</v>
      </c>
    </row>
    <row r="146" spans="1:13" s="324" customFormat="1" ht="19.5" customHeight="1">
      <c r="A146" s="322" t="s">
        <v>43</v>
      </c>
      <c r="B146" s="325" t="s">
        <v>99</v>
      </c>
      <c r="C146" s="297" t="s">
        <v>445</v>
      </c>
      <c r="D146" s="298">
        <f>VLOOKUP(B146,nhâncông!$B$341:$G$400,6,0)</f>
        <v>560538</v>
      </c>
      <c r="E146" s="130">
        <f>VLOOKUP(B146,'vattu-QLtochuc'!$B$47:$E$106,4,0)</f>
        <v>122515.20000000001</v>
      </c>
      <c r="F146" s="130">
        <f>VLOOKUP(B146,'CCDC -QLtochuc'!$B$53:$E$113,4,0)</f>
        <v>202750</v>
      </c>
      <c r="G146" s="526">
        <f>VLOOKUP(B146,'thietbi-QLtochuc'!$B$81:$G$141,4,0)</f>
        <v>8299</v>
      </c>
      <c r="H146" s="527">
        <f>VLOOKUP(B146,'thietbi-QLtochuc'!$B$81:$G$141,5,0)</f>
        <v>18178</v>
      </c>
      <c r="I146" s="519">
        <f>SUM(D146:H146)</f>
        <v>912280.2</v>
      </c>
      <c r="J146" s="300">
        <f>I146*15%</f>
        <v>136842.03</v>
      </c>
      <c r="K146" s="301">
        <f>I146+J146</f>
        <v>1049122.23</v>
      </c>
      <c r="L146" s="550">
        <f t="shared" si="33"/>
        <v>136842.03</v>
      </c>
      <c r="M146" s="553">
        <f t="shared" si="37"/>
        <v>0</v>
      </c>
    </row>
    <row r="147" spans="1:13" s="324" customFormat="1" ht="17.25" customHeight="1">
      <c r="A147" s="322" t="s">
        <v>43</v>
      </c>
      <c r="B147" s="325" t="s">
        <v>101</v>
      </c>
      <c r="C147" s="297" t="s">
        <v>445</v>
      </c>
      <c r="D147" s="298">
        <f>VLOOKUP(B147,nhâncông!$B$341:$G$400,6,0)</f>
        <v>679440</v>
      </c>
      <c r="E147" s="130">
        <f>VLOOKUP(B147,'vattu-QLtochuc'!$B$47:$E$106,4,0)</f>
        <v>122515.20000000001</v>
      </c>
      <c r="F147" s="130">
        <f>VLOOKUP(B147,'CCDC -QLtochuc'!$B$53:$E$113,4,0)</f>
        <v>12288</v>
      </c>
      <c r="G147" s="526">
        <f>VLOOKUP(B147,'thietbi-QLtochuc'!$B$81:$G$141,4,0)</f>
        <v>10035</v>
      </c>
      <c r="H147" s="527">
        <f>VLOOKUP(B147,'thietbi-QLtochuc'!$B$81:$G$141,5,0)</f>
        <v>21979</v>
      </c>
      <c r="I147" s="519">
        <f>SUM(D147:H147)</f>
        <v>846257.2</v>
      </c>
      <c r="J147" s="300">
        <f>I147*15%</f>
        <v>126938.57999999999</v>
      </c>
      <c r="K147" s="301">
        <f>I147+J147</f>
        <v>973195.7799999999</v>
      </c>
      <c r="L147" s="550">
        <f t="shared" si="33"/>
        <v>126938.57999999999</v>
      </c>
      <c r="M147" s="553">
        <f t="shared" si="37"/>
        <v>0</v>
      </c>
    </row>
    <row r="148" spans="1:13" s="324" customFormat="1" ht="17.25" customHeight="1">
      <c r="A148" s="322" t="s">
        <v>43</v>
      </c>
      <c r="B148" s="325" t="s">
        <v>103</v>
      </c>
      <c r="C148" s="297" t="s">
        <v>445</v>
      </c>
      <c r="D148" s="298">
        <f>VLOOKUP(B148,nhâncông!$B$341:$G$400,6,0)</f>
        <v>488348</v>
      </c>
      <c r="E148" s="130">
        <f>VLOOKUP(B148,'vattu-QLtochuc'!$B$47:$E$106,4,0)</f>
        <v>122515.20000000001</v>
      </c>
      <c r="F148" s="130">
        <f>VLOOKUP(B148,'CCDC -QLtochuc'!$B$53:$E$113,4,0)</f>
        <v>9216</v>
      </c>
      <c r="G148" s="526">
        <f>VLOOKUP(B148,'thietbi-QLtochuc'!$B$81:$G$141,4,0)</f>
        <v>7243</v>
      </c>
      <c r="H148" s="527">
        <f>VLOOKUP(B148,'thietbi-QLtochuc'!$B$81:$G$141,5,0)</f>
        <v>15864</v>
      </c>
      <c r="I148" s="519">
        <f>SUM(D148:H148)</f>
        <v>643186.2</v>
      </c>
      <c r="J148" s="300">
        <f>I148*15%</f>
        <v>96477.93</v>
      </c>
      <c r="K148" s="301">
        <f>I148+J148</f>
        <v>739664.1299999999</v>
      </c>
      <c r="L148" s="550">
        <f t="shared" si="33"/>
        <v>96477.93</v>
      </c>
      <c r="M148" s="553">
        <f t="shared" si="37"/>
        <v>0</v>
      </c>
    </row>
    <row r="149" spans="1:13" ht="17.25" customHeight="1">
      <c r="A149" s="66" t="s">
        <v>21</v>
      </c>
      <c r="B149" s="292" t="s">
        <v>214</v>
      </c>
      <c r="C149" s="149" t="s">
        <v>447</v>
      </c>
      <c r="D149" s="298">
        <f>VLOOKUP(B149,nhâncông!$B$341:$G$400,6,0)</f>
        <v>343967</v>
      </c>
      <c r="E149" s="130">
        <f>VLOOKUP(B149,'vattu-QLtochuc'!$B$47:$E$106,4,0)</f>
        <v>122515.20000000001</v>
      </c>
      <c r="F149" s="130">
        <f>VLOOKUP(B149,'CCDC -QLtochuc'!$B$53:$E$113,4,0)</f>
        <v>6144</v>
      </c>
      <c r="G149" s="526">
        <f>VLOOKUP(B149,'thietbi-QLtochuc'!$B$81:$G$141,4,0)</f>
        <v>5130</v>
      </c>
      <c r="H149" s="527">
        <f>VLOOKUP(B149,'thietbi-QLtochuc'!$B$81:$G$141,5,0)</f>
        <v>11237</v>
      </c>
      <c r="I149" s="492">
        <f>SUM(D149:H149)</f>
        <v>488993.2</v>
      </c>
      <c r="J149" s="168">
        <f>I149*15%</f>
        <v>73348.98</v>
      </c>
      <c r="K149" s="136">
        <f>I149+J149</f>
        <v>562342.18</v>
      </c>
      <c r="L149" s="550">
        <f t="shared" si="33"/>
        <v>73348.98</v>
      </c>
      <c r="M149" s="553">
        <f t="shared" si="37"/>
        <v>0</v>
      </c>
    </row>
    <row r="150" spans="1:13" ht="17.25" customHeight="1">
      <c r="A150" s="66" t="s">
        <v>42</v>
      </c>
      <c r="B150" s="292" t="s">
        <v>195</v>
      </c>
      <c r="C150" s="22"/>
      <c r="D150" s="130"/>
      <c r="E150" s="130"/>
      <c r="F150" s="130"/>
      <c r="G150" s="328"/>
      <c r="H150" s="527"/>
      <c r="I150" s="527"/>
      <c r="J150" s="168"/>
      <c r="K150" s="136"/>
      <c r="L150" s="550">
        <f t="shared" si="33"/>
        <v>0</v>
      </c>
      <c r="M150" s="553">
        <f t="shared" si="37"/>
        <v>0</v>
      </c>
    </row>
    <row r="151" spans="1:13" s="324" customFormat="1" ht="24.75" customHeight="1">
      <c r="A151" s="322" t="s">
        <v>43</v>
      </c>
      <c r="B151" s="296" t="s">
        <v>216</v>
      </c>
      <c r="C151" s="297" t="s">
        <v>451</v>
      </c>
      <c r="D151" s="298">
        <f>VLOOKUP(B151,nhâncông!$B$341:$G$400,6,0)</f>
        <v>1014914</v>
      </c>
      <c r="E151" s="130">
        <f>VLOOKUP(B151,'vattu-QLtochuc'!$B$47:$E$106,4,0)</f>
        <v>122515.20000000001</v>
      </c>
      <c r="F151" s="130">
        <f>VLOOKUP(B151,'CCDC -QLtochuc'!$B$53:$E$113,4,0)</f>
        <v>18432</v>
      </c>
      <c r="G151" s="526">
        <f>VLOOKUP(B151,'thietbi-QLtochuc'!$B$81:$G$141,4,0)</f>
        <v>15014</v>
      </c>
      <c r="H151" s="527">
        <f>VLOOKUP(B151,'thietbi-QLtochuc'!$B$81:$G$141,5,0)</f>
        <v>32886</v>
      </c>
      <c r="I151" s="519">
        <f aca="true" t="shared" si="38" ref="I151:I159">SUM(D151:H151)</f>
        <v>1203761.2</v>
      </c>
      <c r="J151" s="300">
        <f aca="true" t="shared" si="39" ref="J151:J159">I151*15%</f>
        <v>180564.18</v>
      </c>
      <c r="K151" s="301">
        <f aca="true" t="shared" si="40" ref="K151:K159">I151+J151</f>
        <v>1384325.38</v>
      </c>
      <c r="L151" s="550">
        <f t="shared" si="33"/>
        <v>180564.18</v>
      </c>
      <c r="M151" s="553">
        <f t="shared" si="37"/>
        <v>0</v>
      </c>
    </row>
    <row r="152" spans="1:13" s="324" customFormat="1" ht="35.25" customHeight="1">
      <c r="A152" s="322" t="s">
        <v>43</v>
      </c>
      <c r="B152" s="296" t="s">
        <v>217</v>
      </c>
      <c r="C152" s="297" t="s">
        <v>451</v>
      </c>
      <c r="D152" s="298">
        <f>VLOOKUP(B152,nhâncông!$B$341:$G$400,6,0)</f>
        <v>343967</v>
      </c>
      <c r="E152" s="130">
        <f>VLOOKUP(B152,'vattu-QLtochuc'!$B$47:$E$106,4,0)</f>
        <v>122515.20000000001</v>
      </c>
      <c r="F152" s="130">
        <f>VLOOKUP(B152,'CCDC -QLtochuc'!$B$53:$E$113,4,0)</f>
        <v>6144</v>
      </c>
      <c r="G152" s="526">
        <f>VLOOKUP(B152,'thietbi-QLtochuc'!$B$81:$G$141,4,0)</f>
        <v>5130</v>
      </c>
      <c r="H152" s="527">
        <f>VLOOKUP(B152,'thietbi-QLtochuc'!$B$81:$G$141,5,0)</f>
        <v>11237</v>
      </c>
      <c r="I152" s="519">
        <f t="shared" si="38"/>
        <v>488993.2</v>
      </c>
      <c r="J152" s="300">
        <f t="shared" si="39"/>
        <v>73348.98</v>
      </c>
      <c r="K152" s="301">
        <f t="shared" si="40"/>
        <v>562342.18</v>
      </c>
      <c r="L152" s="550">
        <f t="shared" si="33"/>
        <v>73348.98</v>
      </c>
      <c r="M152" s="553">
        <f t="shared" si="37"/>
        <v>0</v>
      </c>
    </row>
    <row r="153" spans="1:13" s="324" customFormat="1" ht="32.25" customHeight="1">
      <c r="A153" s="322" t="s">
        <v>43</v>
      </c>
      <c r="B153" s="296" t="s">
        <v>218</v>
      </c>
      <c r="C153" s="297" t="s">
        <v>451</v>
      </c>
      <c r="D153" s="298">
        <f>VLOOKUP(B153,nhâncông!$B$341:$G$400,6,0)</f>
        <v>488348</v>
      </c>
      <c r="E153" s="130">
        <f>VLOOKUP(B153,'vattu-QLtochuc'!$B$47:$E$106,4,0)</f>
        <v>122515.20000000001</v>
      </c>
      <c r="F153" s="130">
        <f>VLOOKUP(B153,'CCDC -QLtochuc'!$B$53:$E$113,4,0)</f>
        <v>9216</v>
      </c>
      <c r="G153" s="526">
        <f>VLOOKUP(B153,'thietbi-QLtochuc'!$B$81:$G$141,4,0)</f>
        <v>7243</v>
      </c>
      <c r="H153" s="527">
        <f>VLOOKUP(B153,'thietbi-QLtochuc'!$B$81:$G$141,5,0)</f>
        <v>15864</v>
      </c>
      <c r="I153" s="519">
        <f t="shared" si="38"/>
        <v>643186.2</v>
      </c>
      <c r="J153" s="300">
        <f t="shared" si="39"/>
        <v>96477.93</v>
      </c>
      <c r="K153" s="301">
        <f t="shared" si="40"/>
        <v>739664.1299999999</v>
      </c>
      <c r="L153" s="550">
        <f t="shared" si="33"/>
        <v>96477.93</v>
      </c>
      <c r="M153" s="553">
        <f t="shared" si="37"/>
        <v>0</v>
      </c>
    </row>
    <row r="154" spans="1:13" s="324" customFormat="1" ht="18.75" customHeight="1">
      <c r="A154" s="322" t="s">
        <v>43</v>
      </c>
      <c r="B154" s="325" t="s">
        <v>68</v>
      </c>
      <c r="C154" s="297" t="s">
        <v>451</v>
      </c>
      <c r="D154" s="298">
        <f>VLOOKUP(B154,nhâncông!$B$341:$G$400,6,0)</f>
        <v>169860</v>
      </c>
      <c r="E154" s="130">
        <f>VLOOKUP(B154,'vattu-QLtochuc'!$B$47:$E$106,4,0)</f>
        <v>122515.20000000001</v>
      </c>
      <c r="F154" s="130">
        <f>VLOOKUP(B154,'CCDC -QLtochuc'!$B$53:$E$113,4,0)</f>
        <v>3072</v>
      </c>
      <c r="G154" s="526">
        <f>VLOOKUP(B154,'thietbi-QLtochuc'!$B$81:$G$141,4,0)</f>
        <v>2490</v>
      </c>
      <c r="H154" s="527">
        <f>VLOOKUP(B154,'thietbi-QLtochuc'!$B$81:$G$141,5,0)</f>
        <v>5453</v>
      </c>
      <c r="I154" s="519">
        <f t="shared" si="38"/>
        <v>303390.2</v>
      </c>
      <c r="J154" s="300">
        <f t="shared" si="39"/>
        <v>45508.53</v>
      </c>
      <c r="K154" s="301">
        <f t="shared" si="40"/>
        <v>348898.73</v>
      </c>
      <c r="L154" s="550">
        <f t="shared" si="33"/>
        <v>45508.53</v>
      </c>
      <c r="M154" s="553">
        <f t="shared" si="37"/>
        <v>0</v>
      </c>
    </row>
    <row r="155" spans="1:13" s="324" customFormat="1" ht="18.75" customHeight="1">
      <c r="A155" s="322" t="s">
        <v>43</v>
      </c>
      <c r="B155" s="325" t="s">
        <v>70</v>
      </c>
      <c r="C155" s="297" t="s">
        <v>451</v>
      </c>
      <c r="D155" s="298">
        <f>VLOOKUP(B155,nhâncông!$B$341:$G$400,6,0)</f>
        <v>774987</v>
      </c>
      <c r="E155" s="130">
        <f>VLOOKUP(B155,'vattu-QLtochuc'!$B$47:$E$106,4,0)</f>
        <v>122515.20000000001</v>
      </c>
      <c r="F155" s="130">
        <f>VLOOKUP(B155,'CCDC -QLtochuc'!$B$53:$E$113,4,0)</f>
        <v>13824</v>
      </c>
      <c r="G155" s="526">
        <f>VLOOKUP(B155,'thietbi-QLtochuc'!$B$81:$G$141,4,0)</f>
        <v>11468</v>
      </c>
      <c r="H155" s="527">
        <f>VLOOKUP(B155,'thietbi-QLtochuc'!$B$81:$G$141,5,0)</f>
        <v>25119</v>
      </c>
      <c r="I155" s="519">
        <f t="shared" si="38"/>
        <v>947913.2</v>
      </c>
      <c r="J155" s="300">
        <f t="shared" si="39"/>
        <v>142186.97999999998</v>
      </c>
      <c r="K155" s="301">
        <f t="shared" si="40"/>
        <v>1090100.18</v>
      </c>
      <c r="L155" s="550">
        <f t="shared" si="33"/>
        <v>142186.97999999998</v>
      </c>
      <c r="M155" s="553">
        <f t="shared" si="37"/>
        <v>0</v>
      </c>
    </row>
    <row r="156" spans="1:13" s="324" customFormat="1" ht="18.75" customHeight="1">
      <c r="A156" s="322" t="s">
        <v>43</v>
      </c>
      <c r="B156" s="325" t="s">
        <v>115</v>
      </c>
      <c r="C156" s="297" t="s">
        <v>451</v>
      </c>
      <c r="D156" s="298">
        <f>VLOOKUP(B156,nhâncông!$B$341:$G$400,6,0)</f>
        <v>607250</v>
      </c>
      <c r="E156" s="130">
        <f>VLOOKUP(B156,'vattu-QLtochuc'!$B$47:$E$106,4,0)</f>
        <v>122515.20000000001</v>
      </c>
      <c r="F156" s="130">
        <f>VLOOKUP(B156,'CCDC -QLtochuc'!$B$53:$E$113,4,0)</f>
        <v>10752</v>
      </c>
      <c r="G156" s="526">
        <f>VLOOKUP(B156,'thietbi-QLtochuc'!$B$81:$G$141,4,0)</f>
        <v>8978</v>
      </c>
      <c r="H156" s="527">
        <f>VLOOKUP(B156,'thietbi-QLtochuc'!$B$81:$G$141,5,0)</f>
        <v>19665</v>
      </c>
      <c r="I156" s="519">
        <f t="shared" si="38"/>
        <v>769160.2</v>
      </c>
      <c r="J156" s="300">
        <f t="shared" si="39"/>
        <v>115374.02999999998</v>
      </c>
      <c r="K156" s="301">
        <f t="shared" si="40"/>
        <v>884534.23</v>
      </c>
      <c r="L156" s="550">
        <f t="shared" si="33"/>
        <v>115374.02999999998</v>
      </c>
      <c r="M156" s="553">
        <f t="shared" si="37"/>
        <v>0</v>
      </c>
    </row>
    <row r="157" spans="1:13" s="324" customFormat="1" ht="18" customHeight="1">
      <c r="A157" s="322" t="s">
        <v>43</v>
      </c>
      <c r="B157" s="325" t="s">
        <v>170</v>
      </c>
      <c r="C157" s="297" t="s">
        <v>451</v>
      </c>
      <c r="D157" s="298">
        <f>VLOOKUP(B157,nhâncông!$B$341:$G$400,6,0)</f>
        <v>416157</v>
      </c>
      <c r="E157" s="130">
        <f>VLOOKUP(B157,'vattu-QLtochuc'!$B$47:$E$106,4,0)</f>
        <v>122515.20000000001</v>
      </c>
      <c r="F157" s="130">
        <f>VLOOKUP(B157,'CCDC -QLtochuc'!$B$53:$E$113,4,0)</f>
        <v>7680</v>
      </c>
      <c r="G157" s="526">
        <f>VLOOKUP(B157,'thietbi-QLtochuc'!$B$81:$G$141,4,0)</f>
        <v>6187</v>
      </c>
      <c r="H157" s="527">
        <f>VLOOKUP(B157,'thietbi-QLtochuc'!$B$81:$G$141,5,0)</f>
        <v>13551</v>
      </c>
      <c r="I157" s="519">
        <f t="shared" si="38"/>
        <v>566090.2</v>
      </c>
      <c r="J157" s="300">
        <f t="shared" si="39"/>
        <v>84913.52999999998</v>
      </c>
      <c r="K157" s="301">
        <f t="shared" si="40"/>
        <v>651003.73</v>
      </c>
      <c r="L157" s="550">
        <f t="shared" si="33"/>
        <v>84913.52999999998</v>
      </c>
      <c r="M157" s="553">
        <f t="shared" si="37"/>
        <v>0</v>
      </c>
    </row>
    <row r="158" spans="1:13" s="324" customFormat="1" ht="18" customHeight="1">
      <c r="A158" s="322" t="s">
        <v>43</v>
      </c>
      <c r="B158" s="325" t="s">
        <v>171</v>
      </c>
      <c r="C158" s="297" t="s">
        <v>452</v>
      </c>
      <c r="D158" s="298">
        <f>VLOOKUP(B158,nhâncông!$B$341:$G$400,6,0)</f>
        <v>212325</v>
      </c>
      <c r="E158" s="130">
        <f>VLOOKUP(B158,'vattu-QLtochuc'!$B$47:$E$106,4,0)</f>
        <v>122515.20000000001</v>
      </c>
      <c r="F158" s="130">
        <f>VLOOKUP(B158,'CCDC -QLtochuc'!$B$53:$E$113,4,0)</f>
        <v>3840</v>
      </c>
      <c r="G158" s="526">
        <f>VLOOKUP(B158,'thietbi-QLtochuc'!$B$81:$G$141,4,0)</f>
        <v>3169</v>
      </c>
      <c r="H158" s="527">
        <f>VLOOKUP(B158,'thietbi-QLtochuc'!$B$81:$G$141,5,0)</f>
        <v>6941</v>
      </c>
      <c r="I158" s="519">
        <f t="shared" si="38"/>
        <v>348790.2</v>
      </c>
      <c r="J158" s="300">
        <f t="shared" si="39"/>
        <v>52318.53</v>
      </c>
      <c r="K158" s="301">
        <f t="shared" si="40"/>
        <v>401108.73</v>
      </c>
      <c r="L158" s="550">
        <f t="shared" si="33"/>
        <v>52318.53</v>
      </c>
      <c r="M158" s="553">
        <f t="shared" si="37"/>
        <v>0</v>
      </c>
    </row>
    <row r="159" spans="1:13" s="324" customFormat="1" ht="18" customHeight="1">
      <c r="A159" s="322" t="s">
        <v>43</v>
      </c>
      <c r="B159" s="325" t="s">
        <v>77</v>
      </c>
      <c r="C159" s="297" t="s">
        <v>451</v>
      </c>
      <c r="D159" s="298">
        <f>VLOOKUP(B159,nhâncông!$B$341:$G$400,6,0)</f>
        <v>1061625</v>
      </c>
      <c r="E159" s="130">
        <f>VLOOKUP(B159,'vattu-QLtochuc'!$B$47:$E$106,4,0)</f>
        <v>122515.20000000001</v>
      </c>
      <c r="F159" s="130">
        <f>VLOOKUP(B159,'CCDC -QLtochuc'!$B$53:$E$113,4,0)</f>
        <v>19200</v>
      </c>
      <c r="G159" s="526">
        <f>VLOOKUP(B159,'thietbi-QLtochuc'!$B$81:$G$141,4,0)</f>
        <v>15693</v>
      </c>
      <c r="H159" s="527">
        <f>VLOOKUP(B159,'thietbi-QLtochuc'!$B$81:$G$141,5,0)</f>
        <v>34373</v>
      </c>
      <c r="I159" s="519">
        <f t="shared" si="38"/>
        <v>1253406.2</v>
      </c>
      <c r="J159" s="300">
        <f t="shared" si="39"/>
        <v>188010.93</v>
      </c>
      <c r="K159" s="301">
        <f t="shared" si="40"/>
        <v>1441417.13</v>
      </c>
      <c r="L159" s="550">
        <f t="shared" si="33"/>
        <v>188010.93</v>
      </c>
      <c r="M159" s="553">
        <f t="shared" si="37"/>
        <v>0</v>
      </c>
    </row>
    <row r="160" spans="1:13" ht="19.5" customHeight="1">
      <c r="A160" s="66" t="s">
        <v>46</v>
      </c>
      <c r="B160" s="292" t="s">
        <v>78</v>
      </c>
      <c r="C160" s="22"/>
      <c r="D160" s="130"/>
      <c r="E160" s="130"/>
      <c r="F160" s="130"/>
      <c r="G160" s="328"/>
      <c r="H160" s="527"/>
      <c r="I160" s="527"/>
      <c r="J160" s="300"/>
      <c r="K160" s="301"/>
      <c r="L160" s="550">
        <f t="shared" si="33"/>
        <v>0</v>
      </c>
      <c r="M160" s="553">
        <f t="shared" si="37"/>
        <v>0</v>
      </c>
    </row>
    <row r="161" spans="1:13" s="324" customFormat="1" ht="24.75" customHeight="1">
      <c r="A161" s="322" t="s">
        <v>43</v>
      </c>
      <c r="B161" s="326" t="s">
        <v>220</v>
      </c>
      <c r="C161" s="297" t="s">
        <v>451</v>
      </c>
      <c r="D161" s="298">
        <f>VLOOKUP(B161,nhâncông!$B$341:$G$400,6,0)</f>
        <v>1422578</v>
      </c>
      <c r="E161" s="130">
        <f>VLOOKUP(B161,'vattu-QLtochuc'!$B$47:$E$106,4,0)</f>
        <v>122515.20000000001</v>
      </c>
      <c r="F161" s="130">
        <f>VLOOKUP(B161,'CCDC -QLtochuc'!$B$53:$E$113,4,0)</f>
        <v>26112</v>
      </c>
      <c r="G161" s="526">
        <f>VLOOKUP(B161,'thietbi-QLtochuc'!$B$81:$G$141,4,0)</f>
        <v>21050</v>
      </c>
      <c r="H161" s="527">
        <f>VLOOKUP(B161,'thietbi-QLtochuc'!$B$81:$G$141,5,0)</f>
        <v>46106</v>
      </c>
      <c r="I161" s="519">
        <f aca="true" t="shared" si="41" ref="I161:I166">SUM(D161:H161)</f>
        <v>1638361.2</v>
      </c>
      <c r="J161" s="300">
        <f aca="true" t="shared" si="42" ref="J161:J166">I161*15%</f>
        <v>245754.18</v>
      </c>
      <c r="K161" s="301">
        <f aca="true" t="shared" si="43" ref="K161:K166">I161+J161</f>
        <v>1884115.38</v>
      </c>
      <c r="L161" s="550">
        <f t="shared" si="33"/>
        <v>245754.18</v>
      </c>
      <c r="M161" s="553">
        <f t="shared" si="37"/>
        <v>0</v>
      </c>
    </row>
    <row r="162" spans="1:13" s="324" customFormat="1" ht="24.75" customHeight="1">
      <c r="A162" s="322" t="s">
        <v>43</v>
      </c>
      <c r="B162" s="326" t="s">
        <v>221</v>
      </c>
      <c r="C162" s="297" t="s">
        <v>451</v>
      </c>
      <c r="D162" s="298">
        <f>VLOOKUP(B162,nhâncông!$B$341:$G$400,6,0)</f>
        <v>403418</v>
      </c>
      <c r="E162" s="130">
        <f>VLOOKUP(B162,'vattu-QLtochuc'!$B$47:$E$106,4,0)</f>
        <v>122515.20000000001</v>
      </c>
      <c r="F162" s="130">
        <f>VLOOKUP(B162,'CCDC -QLtochuc'!$B$53:$E$113,4,0)</f>
        <v>7680</v>
      </c>
      <c r="G162" s="526">
        <f>VLOOKUP(B162,'thietbi-QLtochuc'!$B$81:$G$141,4,0)</f>
        <v>5960</v>
      </c>
      <c r="H162" s="527">
        <f>VLOOKUP(B162,'thietbi-QLtochuc'!$B$81:$G$141,5,0)</f>
        <v>13055</v>
      </c>
      <c r="I162" s="519">
        <f t="shared" si="41"/>
        <v>552628.2</v>
      </c>
      <c r="J162" s="300">
        <f t="shared" si="42"/>
        <v>82894.23</v>
      </c>
      <c r="K162" s="301">
        <f t="shared" si="43"/>
        <v>635522.4299999999</v>
      </c>
      <c r="L162" s="550">
        <f t="shared" si="33"/>
        <v>82894.23</v>
      </c>
      <c r="M162" s="553">
        <f t="shared" si="37"/>
        <v>0</v>
      </c>
    </row>
    <row r="163" spans="1:13" s="324" customFormat="1" ht="30.75" customHeight="1">
      <c r="A163" s="322" t="s">
        <v>43</v>
      </c>
      <c r="B163" s="326" t="s">
        <v>479</v>
      </c>
      <c r="C163" s="297" t="s">
        <v>451</v>
      </c>
      <c r="D163" s="298">
        <f>'[5]nhâncông'!G389</f>
        <v>388312</v>
      </c>
      <c r="E163" s="130">
        <f>VLOOKUP(B163,'vattu-QLtochuc'!$B$47:$E$106,4,0)</f>
        <v>122515.20000000001</v>
      </c>
      <c r="F163" s="130">
        <f>VLOOKUP(B163,'CCDC -QLtochuc'!$B$53:$E$113,4,0)</f>
        <v>9216</v>
      </c>
      <c r="G163" s="526">
        <f>VLOOKUP(B163,'thietbi-QLtochuc'!$B$81:$G$141,4,0)</f>
        <v>7545</v>
      </c>
      <c r="H163" s="527">
        <f>VLOOKUP(B163,'thietbi-QLtochuc'!$B$81:$G$141,5,0)</f>
        <v>16526</v>
      </c>
      <c r="I163" s="519">
        <f t="shared" si="41"/>
        <v>544114.2</v>
      </c>
      <c r="J163" s="300">
        <f t="shared" si="42"/>
        <v>81617.12999999999</v>
      </c>
      <c r="K163" s="301">
        <f t="shared" si="43"/>
        <v>625731.33</v>
      </c>
      <c r="L163" s="550">
        <f t="shared" si="33"/>
        <v>81617.12999999999</v>
      </c>
      <c r="M163" s="553">
        <f t="shared" si="37"/>
        <v>0</v>
      </c>
    </row>
    <row r="164" spans="1:13" s="324" customFormat="1" ht="32.25" customHeight="1">
      <c r="A164" s="322" t="s">
        <v>43</v>
      </c>
      <c r="B164" s="326" t="s">
        <v>222</v>
      </c>
      <c r="C164" s="297" t="s">
        <v>451</v>
      </c>
      <c r="D164" s="298">
        <f>'[5]nhâncông'!G392</f>
        <v>388312</v>
      </c>
      <c r="E164" s="130">
        <f>VLOOKUP(B164,'vattu-QLtochuc'!$B$47:$E$106,4,0)</f>
        <v>122515.20000000001</v>
      </c>
      <c r="F164" s="130">
        <f>VLOOKUP(B164,'CCDC -QLtochuc'!$B$53:$E$113,4,0)</f>
        <v>9216</v>
      </c>
      <c r="G164" s="526">
        <f>VLOOKUP(B164,'thietbi-QLtochuc'!$B$81:$G$141,4,0)</f>
        <v>7545</v>
      </c>
      <c r="H164" s="527">
        <f>VLOOKUP(B164,'thietbi-QLtochuc'!$B$81:$G$141,5,0)</f>
        <v>16526</v>
      </c>
      <c r="I164" s="519">
        <f t="shared" si="41"/>
        <v>544114.2</v>
      </c>
      <c r="J164" s="300">
        <f t="shared" si="42"/>
        <v>81617.12999999999</v>
      </c>
      <c r="K164" s="301">
        <f t="shared" si="43"/>
        <v>625731.33</v>
      </c>
      <c r="L164" s="550">
        <f t="shared" si="33"/>
        <v>81617.12999999999</v>
      </c>
      <c r="M164" s="553">
        <f t="shared" si="37"/>
        <v>0</v>
      </c>
    </row>
    <row r="165" spans="1:13" ht="18" customHeight="1">
      <c r="A165" s="66" t="s">
        <v>47</v>
      </c>
      <c r="B165" s="287" t="s">
        <v>90</v>
      </c>
      <c r="C165" s="149" t="s">
        <v>449</v>
      </c>
      <c r="D165" s="130">
        <f>VLOOKUP(B165,nhâncông!$B$341:$G$400,6,0)</f>
        <v>113382</v>
      </c>
      <c r="E165" s="130">
        <f>VLOOKUP(B165,'vattu-QLtochuc'!$B$47:$E$106,4,0)</f>
        <v>122515.20000000001</v>
      </c>
      <c r="F165" s="130">
        <f>VLOOKUP(B165,'CCDC -QLtochuc'!$B$53:$E$113,4,0)</f>
        <v>2304</v>
      </c>
      <c r="G165" s="526">
        <f>VLOOKUP(B165,'thietbi-QLtochuc'!$B$81:$G$141,4,0)</f>
        <v>1886</v>
      </c>
      <c r="H165" s="527">
        <f>VLOOKUP(B165,'thietbi-QLtochuc'!$B$81:$G$141,5,0)</f>
        <v>4131</v>
      </c>
      <c r="I165" s="492">
        <f t="shared" si="41"/>
        <v>244218.2</v>
      </c>
      <c r="J165" s="168">
        <f t="shared" si="42"/>
        <v>36632.73</v>
      </c>
      <c r="K165" s="136">
        <f t="shared" si="43"/>
        <v>280850.93</v>
      </c>
      <c r="L165" s="550">
        <f t="shared" si="33"/>
        <v>36632.73</v>
      </c>
      <c r="M165" s="553">
        <f t="shared" si="37"/>
        <v>0</v>
      </c>
    </row>
    <row r="166" spans="1:13" ht="18" customHeight="1">
      <c r="A166" s="66" t="s">
        <v>89</v>
      </c>
      <c r="B166" s="287" t="s">
        <v>92</v>
      </c>
      <c r="C166" s="149" t="s">
        <v>450</v>
      </c>
      <c r="D166" s="130">
        <f>VLOOKUP(B166,nhâncông!$B$341:$G$400,6,0)</f>
        <v>148628</v>
      </c>
      <c r="E166" s="130">
        <f>VLOOKUP(B166,'vattu-QLtochuc'!$B$47:$E$106,4,0)</f>
        <v>122515.20000000001</v>
      </c>
      <c r="F166" s="130">
        <f>VLOOKUP(B166,'CCDC -QLtochuc'!$B$53:$E$113,4,0)</f>
        <v>3072</v>
      </c>
      <c r="G166" s="526">
        <f>VLOOKUP(B166,'thietbi-QLtochuc'!$B$81:$G$141,4,0)</f>
        <v>2188</v>
      </c>
      <c r="H166" s="527">
        <f>VLOOKUP(B166,'thietbi-QLtochuc'!$B$81:$G$141,5,0)</f>
        <v>4792</v>
      </c>
      <c r="I166" s="492">
        <f t="shared" si="41"/>
        <v>281195.2</v>
      </c>
      <c r="J166" s="168">
        <f t="shared" si="42"/>
        <v>42179.28</v>
      </c>
      <c r="K166" s="136">
        <f t="shared" si="43"/>
        <v>323374.48</v>
      </c>
      <c r="L166" s="550">
        <f t="shared" si="33"/>
        <v>42179.28</v>
      </c>
      <c r="M166" s="553">
        <f t="shared" si="37"/>
        <v>0</v>
      </c>
    </row>
    <row r="167" spans="1:13" s="67" customFormat="1" ht="18.75" customHeight="1">
      <c r="A167" s="147">
        <v>2</v>
      </c>
      <c r="B167" s="286" t="s">
        <v>227</v>
      </c>
      <c r="C167" s="21"/>
      <c r="D167" s="319"/>
      <c r="E167" s="498"/>
      <c r="F167" s="498"/>
      <c r="G167" s="498"/>
      <c r="H167" s="528"/>
      <c r="I167" s="528"/>
      <c r="J167" s="320"/>
      <c r="K167" s="321"/>
      <c r="L167" s="550">
        <f t="shared" si="33"/>
        <v>0</v>
      </c>
      <c r="M167" s="553">
        <f t="shared" si="37"/>
        <v>0</v>
      </c>
    </row>
    <row r="168" spans="1:13" ht="18.75" customHeight="1">
      <c r="A168" s="66" t="s">
        <v>22</v>
      </c>
      <c r="B168" s="291" t="s">
        <v>94</v>
      </c>
      <c r="C168" s="148"/>
      <c r="D168" s="130"/>
      <c r="E168" s="328"/>
      <c r="F168" s="328"/>
      <c r="G168" s="328"/>
      <c r="H168" s="527"/>
      <c r="I168" s="527"/>
      <c r="J168" s="168"/>
      <c r="K168" s="136"/>
      <c r="L168" s="550">
        <f t="shared" si="33"/>
        <v>0</v>
      </c>
      <c r="M168" s="553">
        <f t="shared" si="37"/>
        <v>0</v>
      </c>
    </row>
    <row r="169" spans="1:13" s="324" customFormat="1" ht="18.75" customHeight="1">
      <c r="A169" s="322" t="s">
        <v>43</v>
      </c>
      <c r="B169" s="327" t="s">
        <v>99</v>
      </c>
      <c r="C169" s="297" t="s">
        <v>445</v>
      </c>
      <c r="D169" s="298">
        <f>VLOOKUP(B169,nhâncông!$B$402:$G$456,6,0)</f>
        <v>3770890</v>
      </c>
      <c r="E169" s="328">
        <f>VLOOKUP(B169,'vattu-QLtochuc'!$B$107:$E$162,4,0)</f>
        <v>122515.20000000001</v>
      </c>
      <c r="F169" s="496">
        <f>VLOOKUP(B169,'CCDC -QLtochuc'!$B$114:$E$169,4,0)</f>
        <v>61439</v>
      </c>
      <c r="G169" s="526">
        <f>VLOOKUP(B169,'thietbi-QLtochuc'!$B$142:$G$197,4,0)</f>
        <v>784150</v>
      </c>
      <c r="H169" s="527">
        <f>VLOOKUP(B169,'thietbi-QLtochuc'!$B$143:$G$197,5,0)</f>
        <v>392420</v>
      </c>
      <c r="I169" s="519">
        <f>SUM(D169:H169)</f>
        <v>5131414.2</v>
      </c>
      <c r="J169" s="300">
        <f aca="true" t="shared" si="44" ref="J169:J178">I169*15%</f>
        <v>769712.13</v>
      </c>
      <c r="K169" s="301">
        <f aca="true" t="shared" si="45" ref="K169:K178">I169+J169</f>
        <v>5901126.33</v>
      </c>
      <c r="L169" s="550">
        <f t="shared" si="33"/>
        <v>769712.13</v>
      </c>
      <c r="M169" s="553">
        <f t="shared" si="37"/>
        <v>0</v>
      </c>
    </row>
    <row r="170" spans="1:13" s="514" customFormat="1" ht="18.75" customHeight="1">
      <c r="A170" s="511" t="s">
        <v>43</v>
      </c>
      <c r="B170" s="512" t="s">
        <v>229</v>
      </c>
      <c r="C170" s="513" t="s">
        <v>445</v>
      </c>
      <c r="D170" s="496">
        <f>VLOOKUP(B170,nhâncông!$B$402:$G$456,6,0)</f>
        <v>3299529</v>
      </c>
      <c r="E170" s="328">
        <f>VLOOKUP(B170,'vattu-QLtochuc'!$B$107:$E$162,4,0)</f>
        <v>122515.20000000001</v>
      </c>
      <c r="F170" s="496">
        <f>VLOOKUP(B170,'CCDC -QLtochuc'!$B$114:$E$169,4,0)</f>
        <v>53760</v>
      </c>
      <c r="G170" s="526">
        <f>VLOOKUP(B170,'thietbi-QLtochuc'!$B$142:$G$197,4,0)</f>
        <v>690052</v>
      </c>
      <c r="H170" s="527">
        <f>VLOOKUP(B170,'thietbi-QLtochuc'!$B$143:$G$197,5,0)</f>
        <v>345330</v>
      </c>
      <c r="I170" s="519">
        <f>SUM(D170:H170)</f>
        <v>4511186.2</v>
      </c>
      <c r="J170" s="300">
        <f t="shared" si="44"/>
        <v>676677.93</v>
      </c>
      <c r="K170" s="301">
        <f t="shared" si="45"/>
        <v>5187864.13</v>
      </c>
      <c r="L170" s="550">
        <f t="shared" si="33"/>
        <v>676677.93</v>
      </c>
      <c r="M170" s="553">
        <f t="shared" si="37"/>
        <v>0</v>
      </c>
    </row>
    <row r="171" spans="1:13" s="324" customFormat="1" ht="18.75" customHeight="1">
      <c r="A171" s="322" t="s">
        <v>43</v>
      </c>
      <c r="B171" s="327" t="s">
        <v>230</v>
      </c>
      <c r="C171" s="297" t="s">
        <v>445</v>
      </c>
      <c r="D171" s="298">
        <f>VLOOKUP(B171,nhâncông!$B$402:$G$456,6,0)</f>
        <v>2922440</v>
      </c>
      <c r="E171" s="328">
        <f>VLOOKUP(B171,'vattu-QLtochuc'!$B$107:$E$162,4,0)</f>
        <v>122515.20000000001</v>
      </c>
      <c r="F171" s="496">
        <f>VLOOKUP(B171,'CCDC -QLtochuc'!$B$114:$E$169,4,0)</f>
        <v>47616</v>
      </c>
      <c r="G171" s="526">
        <f>VLOOKUP(B171,'thietbi-QLtochuc'!$B$142:$G$197,4,0)</f>
        <v>611637</v>
      </c>
      <c r="H171" s="527">
        <f>VLOOKUP(B171,'thietbi-QLtochuc'!$B$143:$G$197,5,0)</f>
        <v>306088</v>
      </c>
      <c r="I171" s="519">
        <f>SUM(D171:H171)</f>
        <v>4010296.2</v>
      </c>
      <c r="J171" s="300">
        <f t="shared" si="44"/>
        <v>601544.43</v>
      </c>
      <c r="K171" s="301">
        <f t="shared" si="45"/>
        <v>4611840.63</v>
      </c>
      <c r="L171" s="550">
        <f t="shared" si="33"/>
        <v>601544.43</v>
      </c>
      <c r="M171" s="553">
        <f t="shared" si="37"/>
        <v>0</v>
      </c>
    </row>
    <row r="172" spans="1:13" ht="18.75" customHeight="1">
      <c r="A172" s="66" t="s">
        <v>23</v>
      </c>
      <c r="B172" s="291" t="s">
        <v>206</v>
      </c>
      <c r="C172" s="159"/>
      <c r="D172" s="130"/>
      <c r="E172" s="328"/>
      <c r="F172" s="328"/>
      <c r="G172" s="328"/>
      <c r="H172" s="527"/>
      <c r="I172" s="527"/>
      <c r="J172" s="300"/>
      <c r="K172" s="301"/>
      <c r="L172" s="550">
        <f t="shared" si="33"/>
        <v>0</v>
      </c>
      <c r="M172" s="553">
        <f t="shared" si="37"/>
        <v>0</v>
      </c>
    </row>
    <row r="173" spans="1:13" s="324" customFormat="1" ht="18.75" customHeight="1">
      <c r="A173" s="322" t="s">
        <v>43</v>
      </c>
      <c r="B173" s="327" t="s">
        <v>214</v>
      </c>
      <c r="C173" s="297" t="s">
        <v>447</v>
      </c>
      <c r="D173" s="298">
        <f>VLOOKUP(B173,nhâncông!$B$402:$G$456,6,0)</f>
        <v>4949293</v>
      </c>
      <c r="E173" s="328">
        <f>VLOOKUP(B173,'vattu-QLtochuc'!$B$107:$E$162,4,0)</f>
        <v>122515.20000000001</v>
      </c>
      <c r="F173" s="496">
        <f>VLOOKUP(B173,'CCDC -QLtochuc'!$B$114:$E$169,4,0)</f>
        <v>80639</v>
      </c>
      <c r="G173" s="526">
        <f>VLOOKUP(B173,'thietbi-QLtochuc'!$B$142:$G$197,4,0)</f>
        <v>1027237</v>
      </c>
      <c r="H173" s="527">
        <f>VLOOKUP(B173,'thietbi-QLtochuc'!$B$143:$G$197,5,0)</f>
        <v>514071</v>
      </c>
      <c r="I173" s="519">
        <f>SUM(D173:H173)</f>
        <v>6693755.2</v>
      </c>
      <c r="J173" s="300">
        <f t="shared" si="44"/>
        <v>1004063.28</v>
      </c>
      <c r="K173" s="301">
        <f t="shared" si="45"/>
        <v>7697818.48</v>
      </c>
      <c r="L173" s="550">
        <f t="shared" si="33"/>
        <v>1004063.28</v>
      </c>
      <c r="M173" s="553">
        <f t="shared" si="37"/>
        <v>0</v>
      </c>
    </row>
    <row r="174" spans="1:13" s="324" customFormat="1" ht="18.75" customHeight="1">
      <c r="A174" s="322" t="s">
        <v>43</v>
      </c>
      <c r="B174" s="327" t="s">
        <v>232</v>
      </c>
      <c r="C174" s="297" t="s">
        <v>447</v>
      </c>
      <c r="D174" s="298">
        <f>VLOOKUP(B174,nhâncông!$B$402:$G$456,6,0)</f>
        <v>2356806</v>
      </c>
      <c r="E174" s="328">
        <f>VLOOKUP(B174,'vattu-QLtochuc'!$B$107:$E$162,4,0)</f>
        <v>122515.20000000001</v>
      </c>
      <c r="F174" s="496">
        <f>VLOOKUP(B174,'CCDC -QLtochuc'!$B$114:$E$169,4,0)</f>
        <v>38400</v>
      </c>
      <c r="G174" s="526">
        <f>VLOOKUP(B174,'thietbi-QLtochuc'!$B$142:$G$197,4,0)</f>
        <v>486173</v>
      </c>
      <c r="H174" s="527">
        <f>VLOOKUP(B174,'thietbi-QLtochuc'!$B$143:$G$197,5,0)</f>
        <v>243301</v>
      </c>
      <c r="I174" s="519">
        <f>SUM(D174:H174)</f>
        <v>3247195.2</v>
      </c>
      <c r="J174" s="300">
        <f t="shared" si="44"/>
        <v>487079.28</v>
      </c>
      <c r="K174" s="301">
        <f t="shared" si="45"/>
        <v>3734274.4800000004</v>
      </c>
      <c r="L174" s="550">
        <f t="shared" si="33"/>
        <v>487079.28</v>
      </c>
      <c r="M174" s="553">
        <f t="shared" si="37"/>
        <v>0</v>
      </c>
    </row>
    <row r="175" spans="1:13" ht="17.25" customHeight="1">
      <c r="A175" s="66" t="s">
        <v>24</v>
      </c>
      <c r="B175" s="291" t="s">
        <v>207</v>
      </c>
      <c r="C175" s="161"/>
      <c r="D175" s="130"/>
      <c r="E175" s="328"/>
      <c r="F175" s="328"/>
      <c r="G175" s="328"/>
      <c r="H175" s="527"/>
      <c r="I175" s="527"/>
      <c r="J175" s="300"/>
      <c r="K175" s="301"/>
      <c r="L175" s="550">
        <f t="shared" si="33"/>
        <v>0</v>
      </c>
      <c r="M175" s="553">
        <f t="shared" si="37"/>
        <v>0</v>
      </c>
    </row>
    <row r="176" spans="1:13" s="324" customFormat="1" ht="17.25" customHeight="1">
      <c r="A176" s="322" t="s">
        <v>43</v>
      </c>
      <c r="B176" s="327" t="s">
        <v>234</v>
      </c>
      <c r="C176" s="297" t="s">
        <v>451</v>
      </c>
      <c r="D176" s="298">
        <f>VLOOKUP(B176,nhâncông!$B$402:$G$456,6,0)</f>
        <v>29460077</v>
      </c>
      <c r="E176" s="328">
        <f>VLOOKUP(B176,'vattu-QLtochuc'!$B$107:$E$162,4,0)</f>
        <v>122515.20000000001</v>
      </c>
      <c r="F176" s="496">
        <f>VLOOKUP(B176,'CCDC -QLtochuc'!$B$114:$E$169,4,0)</f>
        <v>479996</v>
      </c>
      <c r="G176" s="526">
        <f>VLOOKUP(B176,'thietbi-QLtochuc'!$B$142:$G$197,4,0)</f>
        <v>6124213</v>
      </c>
      <c r="H176" s="527">
        <f>VLOOKUP(B176,'thietbi-QLtochuc'!$B$143:$G$197,5,0)</f>
        <v>3064802</v>
      </c>
      <c r="I176" s="519">
        <f>SUM(D176:H176)</f>
        <v>39251603.2</v>
      </c>
      <c r="J176" s="300">
        <f t="shared" si="44"/>
        <v>5887740.48</v>
      </c>
      <c r="K176" s="301">
        <f t="shared" si="45"/>
        <v>45139343.68000001</v>
      </c>
      <c r="L176" s="550">
        <f t="shared" si="33"/>
        <v>5887740.48</v>
      </c>
      <c r="M176" s="553">
        <f t="shared" si="37"/>
        <v>0</v>
      </c>
    </row>
    <row r="177" spans="1:13" s="324" customFormat="1" ht="17.25" customHeight="1">
      <c r="A177" s="322" t="s">
        <v>43</v>
      </c>
      <c r="B177" s="327" t="s">
        <v>235</v>
      </c>
      <c r="C177" s="297" t="s">
        <v>451</v>
      </c>
      <c r="D177" s="298">
        <f>VLOOKUP(B177,nhâncông!$B$402:$G$456,6,0)</f>
        <v>4713612</v>
      </c>
      <c r="E177" s="328">
        <f>VLOOKUP(B177,'vattu-QLtochuc'!$B$107:$E$162,4,0)</f>
        <v>122515.20000000001</v>
      </c>
      <c r="F177" s="496">
        <f>VLOOKUP(B177,'CCDC -QLtochuc'!$B$114:$E$169,4,0)</f>
        <v>76799</v>
      </c>
      <c r="G177" s="526">
        <f>VLOOKUP(B177,'thietbi-QLtochuc'!$B$142:$G$197,4,0)</f>
        <v>980188</v>
      </c>
      <c r="H177" s="527">
        <f>VLOOKUP(B177,'thietbi-QLtochuc'!$B$143:$G$197,5,0)</f>
        <v>490525</v>
      </c>
      <c r="I177" s="519">
        <f>SUM(D177:H177)</f>
        <v>6383639.2</v>
      </c>
      <c r="J177" s="300">
        <f t="shared" si="44"/>
        <v>957545.88</v>
      </c>
      <c r="K177" s="301">
        <f t="shared" si="45"/>
        <v>7341185.08</v>
      </c>
      <c r="L177" s="550">
        <f t="shared" si="33"/>
        <v>957545.88</v>
      </c>
      <c r="M177" s="553">
        <f t="shared" si="37"/>
        <v>0</v>
      </c>
    </row>
    <row r="178" spans="1:13" ht="17.25" customHeight="1">
      <c r="A178" s="66" t="s">
        <v>48</v>
      </c>
      <c r="B178" s="291" t="s">
        <v>237</v>
      </c>
      <c r="C178" s="149" t="s">
        <v>451</v>
      </c>
      <c r="D178" s="130">
        <f>VLOOKUP(B178,nhâncông!$B$402:$G$456,6,0)</f>
        <v>9191544</v>
      </c>
      <c r="E178" s="328">
        <f>VLOOKUP(B178,'vattu-QLtochuc'!$B$107:$E$162,4,0)</f>
        <v>122515.20000000001</v>
      </c>
      <c r="F178" s="328">
        <f>VLOOKUP(B178,'CCDC -QLtochuc'!$B$114:$E$169,4,0)</f>
        <v>149759</v>
      </c>
      <c r="G178" s="526">
        <f>VLOOKUP(B178,'thietbi-QLtochuc'!$B$142:$G$197,4,0)</f>
        <v>1913326</v>
      </c>
      <c r="H178" s="527">
        <f>VLOOKUP(B178,'thietbi-QLtochuc'!$B$143:$G$197,5,0)</f>
        <v>957505</v>
      </c>
      <c r="I178" s="492">
        <f>SUM(D178:H178)</f>
        <v>12334649.2</v>
      </c>
      <c r="J178" s="168">
        <f t="shared" si="44"/>
        <v>1850197.38</v>
      </c>
      <c r="K178" s="136">
        <f t="shared" si="45"/>
        <v>14184846.579999998</v>
      </c>
      <c r="L178" s="550">
        <f t="shared" si="33"/>
        <v>1850197.38</v>
      </c>
      <c r="M178" s="553">
        <f t="shared" si="37"/>
        <v>0</v>
      </c>
    </row>
    <row r="179" spans="1:13" ht="17.25" customHeight="1">
      <c r="A179" s="66" t="s">
        <v>118</v>
      </c>
      <c r="B179" s="291" t="s">
        <v>239</v>
      </c>
      <c r="C179" s="148"/>
      <c r="D179" s="130"/>
      <c r="E179" s="328"/>
      <c r="F179" s="328"/>
      <c r="G179" s="328"/>
      <c r="H179" s="527"/>
      <c r="I179" s="527"/>
      <c r="J179" s="168"/>
      <c r="K179" s="136"/>
      <c r="L179" s="550">
        <f t="shared" si="33"/>
        <v>0</v>
      </c>
      <c r="M179" s="553">
        <f t="shared" si="37"/>
        <v>0</v>
      </c>
    </row>
    <row r="180" spans="1:13" s="324" customFormat="1" ht="17.25" customHeight="1">
      <c r="A180" s="322" t="s">
        <v>43</v>
      </c>
      <c r="B180" s="325" t="s">
        <v>240</v>
      </c>
      <c r="C180" s="297" t="s">
        <v>453</v>
      </c>
      <c r="D180" s="298">
        <f>VLOOKUP(B180,nhâncông!$B$402:$G$456,6,0)</f>
        <v>18448555</v>
      </c>
      <c r="E180" s="328">
        <f>VLOOKUP(B180,'vattu-QLtochuc'!$B$107:$E$162,4,0)</f>
        <v>122515.20000000001</v>
      </c>
      <c r="F180" s="328">
        <f>VLOOKUP(B180,'CCDC -QLtochuc'!$B$114:$E$169,4,0)</f>
        <v>273406</v>
      </c>
      <c r="G180" s="526">
        <f>VLOOKUP(B180,'thietbi-QLtochuc'!$B$142:$G$197,4,0)</f>
        <v>3489468</v>
      </c>
      <c r="H180" s="527">
        <f>VLOOKUP(B180,'thietbi-QLtochuc'!$B$143:$G$197,5,0)</f>
        <v>1746270</v>
      </c>
      <c r="I180" s="519">
        <f aca="true" t="shared" si="46" ref="I180:I188">SUM(D180:H180)</f>
        <v>24080214.2</v>
      </c>
      <c r="J180" s="300">
        <f aca="true" t="shared" si="47" ref="J180:J188">I180*15%</f>
        <v>3612032.13</v>
      </c>
      <c r="K180" s="301">
        <f aca="true" t="shared" si="48" ref="K180:K188">I180+J180</f>
        <v>27692246.33</v>
      </c>
      <c r="L180" s="550">
        <f t="shared" si="33"/>
        <v>3612032.13</v>
      </c>
      <c r="M180" s="553">
        <f t="shared" si="37"/>
        <v>0</v>
      </c>
    </row>
    <row r="181" spans="1:13" s="324" customFormat="1" ht="17.25" customHeight="1">
      <c r="A181" s="322" t="s">
        <v>43</v>
      </c>
      <c r="B181" s="325" t="s">
        <v>241</v>
      </c>
      <c r="C181" s="297" t="s">
        <v>453</v>
      </c>
      <c r="D181" s="298">
        <f>VLOOKUP(B181,nhâncông!$B$402:$G$456,6,0)</f>
        <v>12296446</v>
      </c>
      <c r="E181" s="328">
        <f>VLOOKUP(B181,'vattu-QLtochuc'!$B$107:$E$162,4,0)</f>
        <v>122515.20000000001</v>
      </c>
      <c r="F181" s="328">
        <f>VLOOKUP(B181,'CCDC -QLtochuc'!$B$114:$E$169,4,0)</f>
        <v>182014</v>
      </c>
      <c r="G181" s="526">
        <f>VLOOKUP(B181,'thietbi-QLtochuc'!$B$142:$G$197,4,0)</f>
        <v>2328926</v>
      </c>
      <c r="H181" s="527">
        <f>VLOOKUP(B181,'thietbi-QLtochuc'!$B$143:$G$197,5,0)</f>
        <v>1165488</v>
      </c>
      <c r="I181" s="519">
        <f t="shared" si="46"/>
        <v>16095389.2</v>
      </c>
      <c r="J181" s="300">
        <f t="shared" si="47"/>
        <v>2414308.38</v>
      </c>
      <c r="K181" s="301">
        <f t="shared" si="48"/>
        <v>18509697.58</v>
      </c>
      <c r="L181" s="550">
        <f t="shared" si="33"/>
        <v>2414308.38</v>
      </c>
      <c r="M181" s="553">
        <f t="shared" si="37"/>
        <v>0</v>
      </c>
    </row>
    <row r="182" spans="1:13" s="324" customFormat="1" ht="17.25" customHeight="1">
      <c r="A182" s="322" t="s">
        <v>43</v>
      </c>
      <c r="B182" s="325" t="s">
        <v>242</v>
      </c>
      <c r="C182" s="297" t="s">
        <v>453</v>
      </c>
      <c r="D182" s="298">
        <f>VLOOKUP(B182,nhâncông!$B$402:$G$456,6,0)</f>
        <v>5468253</v>
      </c>
      <c r="E182" s="328">
        <f>VLOOKUP(B182,'vattu-QLtochuc'!$B$107:$E$162,4,0)</f>
        <v>122515.20000000001</v>
      </c>
      <c r="F182" s="328">
        <f>VLOOKUP(B182,'CCDC -QLtochuc'!$B$114:$E$169,4,0)</f>
        <v>81407</v>
      </c>
      <c r="G182" s="526">
        <f>VLOOKUP(B182,'thietbi-QLtochuc'!$B$142:$G$197,4,0)</f>
        <v>1035078</v>
      </c>
      <c r="H182" s="527">
        <f>VLOOKUP(B182,'thietbi-QLtochuc'!$B$143:$G$197,5,0)</f>
        <v>517995</v>
      </c>
      <c r="I182" s="519">
        <f t="shared" si="46"/>
        <v>7225248.2</v>
      </c>
      <c r="J182" s="300">
        <f t="shared" si="47"/>
        <v>1083787.23</v>
      </c>
      <c r="K182" s="301">
        <f t="shared" si="48"/>
        <v>8309035.43</v>
      </c>
      <c r="L182" s="550">
        <f t="shared" si="33"/>
        <v>1083787.23</v>
      </c>
      <c r="M182" s="553">
        <f t="shared" si="37"/>
        <v>0</v>
      </c>
    </row>
    <row r="183" spans="1:13" s="324" customFormat="1" ht="17.25" customHeight="1">
      <c r="A183" s="322" t="s">
        <v>43</v>
      </c>
      <c r="B183" s="325" t="s">
        <v>243</v>
      </c>
      <c r="C183" s="297" t="s">
        <v>453</v>
      </c>
      <c r="D183" s="298">
        <f>VLOOKUP(B183,nhâncông!$B$402:$G$456,6,0)</f>
        <v>3644639</v>
      </c>
      <c r="E183" s="328">
        <f>VLOOKUP(B183,'vattu-QLtochuc'!$B$107:$E$162,4,0)</f>
        <v>122515.20000000001</v>
      </c>
      <c r="F183" s="328">
        <f>VLOOKUP(B183,'CCDC -QLtochuc'!$B$114:$E$169,4,0)</f>
        <v>53760</v>
      </c>
      <c r="G183" s="526">
        <f>VLOOKUP(B183,'thietbi-QLtochuc'!$B$142:$G$197,4,0)</f>
        <v>690052</v>
      </c>
      <c r="H183" s="527">
        <f>VLOOKUP(B183,'thietbi-QLtochuc'!$B$143:$G$197,5,0)</f>
        <v>345330</v>
      </c>
      <c r="I183" s="519">
        <f t="shared" si="46"/>
        <v>4856296.2</v>
      </c>
      <c r="J183" s="300">
        <f t="shared" si="47"/>
        <v>728444.43</v>
      </c>
      <c r="K183" s="301">
        <f t="shared" si="48"/>
        <v>5584740.63</v>
      </c>
      <c r="L183" s="550">
        <f t="shared" si="33"/>
        <v>728444.43</v>
      </c>
      <c r="M183" s="553">
        <f t="shared" si="37"/>
        <v>0</v>
      </c>
    </row>
    <row r="184" spans="1:13" s="324" customFormat="1" ht="17.25" customHeight="1">
      <c r="A184" s="322" t="s">
        <v>43</v>
      </c>
      <c r="B184" s="325" t="s">
        <v>244</v>
      </c>
      <c r="C184" s="297" t="s">
        <v>453</v>
      </c>
      <c r="D184" s="298">
        <f>VLOOKUP(B184,nhâncông!$B$402:$G$456,6,0)</f>
        <v>3160241</v>
      </c>
      <c r="E184" s="328">
        <f>VLOOKUP(B184,'vattu-QLtochuc'!$B$107:$E$162,4,0)</f>
        <v>122515.20000000001</v>
      </c>
      <c r="F184" s="328">
        <f>VLOOKUP(B184,'CCDC -QLtochuc'!$B$114:$E$169,4,0)</f>
        <v>46848</v>
      </c>
      <c r="G184" s="526">
        <f>VLOOKUP(B184,'thietbi-QLtochuc'!$B$142:$G$197,4,0)</f>
        <v>603796</v>
      </c>
      <c r="H184" s="527">
        <f>VLOOKUP(B184,'thietbi-QLtochuc'!$B$143:$G$197,5,0)</f>
        <v>302164</v>
      </c>
      <c r="I184" s="519">
        <f t="shared" si="46"/>
        <v>4235564.2</v>
      </c>
      <c r="J184" s="300">
        <f t="shared" si="47"/>
        <v>635334.63</v>
      </c>
      <c r="K184" s="301">
        <f t="shared" si="48"/>
        <v>4870898.83</v>
      </c>
      <c r="L184" s="550">
        <f t="shared" si="33"/>
        <v>635334.63</v>
      </c>
      <c r="M184" s="553">
        <f t="shared" si="37"/>
        <v>0</v>
      </c>
    </row>
    <row r="185" spans="1:13" s="324" customFormat="1" ht="17.25" customHeight="1">
      <c r="A185" s="322" t="s">
        <v>43</v>
      </c>
      <c r="B185" s="325" t="s">
        <v>245</v>
      </c>
      <c r="C185" s="297" t="s">
        <v>453</v>
      </c>
      <c r="D185" s="298">
        <f>VLOOKUP(B185,nhâncông!$B$402:$G$456,6,0)</f>
        <v>1748494</v>
      </c>
      <c r="E185" s="328">
        <f>VLOOKUP(B185,'vattu-QLtochuc'!$B$107:$E$162,4,0)</f>
        <v>122515.20000000001</v>
      </c>
      <c r="F185" s="328">
        <f>VLOOKUP(B185,'CCDC -QLtochuc'!$B$114:$E$169,4,0)</f>
        <v>26112</v>
      </c>
      <c r="G185" s="526">
        <f>VLOOKUP(B185,'thietbi-QLtochuc'!$B$142:$G$197,4,0)</f>
        <v>329343</v>
      </c>
      <c r="H185" s="527">
        <f>VLOOKUP(B185,'thietbi-QLtochuc'!$B$143:$G$197,5,0)</f>
        <v>164817</v>
      </c>
      <c r="I185" s="519">
        <f t="shared" si="46"/>
        <v>2391281.2</v>
      </c>
      <c r="J185" s="300">
        <f t="shared" si="47"/>
        <v>358692.18</v>
      </c>
      <c r="K185" s="301">
        <f t="shared" si="48"/>
        <v>2749973.3800000004</v>
      </c>
      <c r="L185" s="550">
        <f t="shared" si="33"/>
        <v>358692.18</v>
      </c>
      <c r="M185" s="553">
        <f t="shared" si="37"/>
        <v>0</v>
      </c>
    </row>
    <row r="186" spans="1:13" s="324" customFormat="1" ht="17.25" customHeight="1">
      <c r="A186" s="322" t="s">
        <v>43</v>
      </c>
      <c r="B186" s="325" t="s">
        <v>246</v>
      </c>
      <c r="C186" s="297" t="s">
        <v>453</v>
      </c>
      <c r="D186" s="298">
        <f>VLOOKUP(B186,nhâncông!$B$402:$G$456,6,0)</f>
        <v>1258916</v>
      </c>
      <c r="E186" s="328">
        <f>VLOOKUP(B186,'vattu-QLtochuc'!$B$107:$E$162,4,0)</f>
        <v>122515.20000000001</v>
      </c>
      <c r="F186" s="328">
        <f>VLOOKUP(B186,'CCDC -QLtochuc'!$B$114:$E$169,4,0)</f>
        <v>18432</v>
      </c>
      <c r="G186" s="526">
        <f>VLOOKUP(B186,'thietbi-QLtochuc'!$B$142:$G$197,4,0)</f>
        <v>235245</v>
      </c>
      <c r="H186" s="527">
        <f>VLOOKUP(B186,'thietbi-QLtochuc'!$B$143:$G$197,5,0)</f>
        <v>117726</v>
      </c>
      <c r="I186" s="519">
        <f t="shared" si="46"/>
        <v>1752834.2</v>
      </c>
      <c r="J186" s="300">
        <f t="shared" si="47"/>
        <v>262925.13</v>
      </c>
      <c r="K186" s="301">
        <f t="shared" si="48"/>
        <v>2015759.33</v>
      </c>
      <c r="L186" s="550">
        <f t="shared" si="33"/>
        <v>262925.13</v>
      </c>
      <c r="M186" s="553">
        <f t="shared" si="37"/>
        <v>0</v>
      </c>
    </row>
    <row r="187" spans="1:13" s="324" customFormat="1" ht="17.25" customHeight="1">
      <c r="A187" s="322" t="s">
        <v>43</v>
      </c>
      <c r="B187" s="325" t="s">
        <v>247</v>
      </c>
      <c r="C187" s="297" t="s">
        <v>453</v>
      </c>
      <c r="D187" s="298">
        <f>VLOOKUP(B187,nhâncông!$B$402:$G$456,6,0)</f>
        <v>771928</v>
      </c>
      <c r="E187" s="328">
        <f>VLOOKUP(B187,'vattu-QLtochuc'!$B$107:$E$162,4,0)</f>
        <v>122515.20000000001</v>
      </c>
      <c r="F187" s="328">
        <f>VLOOKUP(B187,'CCDC -QLtochuc'!$B$114:$E$169,4,0)</f>
        <v>11520</v>
      </c>
      <c r="G187" s="526">
        <f>VLOOKUP(B187,'thietbi-QLtochuc'!$B$142:$G$197,4,0)</f>
        <v>148989</v>
      </c>
      <c r="H187" s="527">
        <f>VLOOKUP(B187,'thietbi-QLtochuc'!$B$143:$G$197,5,0)</f>
        <v>74560</v>
      </c>
      <c r="I187" s="519">
        <f t="shared" si="46"/>
        <v>1129512.2</v>
      </c>
      <c r="J187" s="300">
        <f t="shared" si="47"/>
        <v>169426.83</v>
      </c>
      <c r="K187" s="301">
        <f t="shared" si="48"/>
        <v>1298939.03</v>
      </c>
      <c r="L187" s="550">
        <f t="shared" si="33"/>
        <v>169426.83</v>
      </c>
      <c r="M187" s="553">
        <f t="shared" si="37"/>
        <v>0</v>
      </c>
    </row>
    <row r="188" spans="1:13" ht="29.25" customHeight="1">
      <c r="A188" s="66" t="s">
        <v>114</v>
      </c>
      <c r="B188" s="291" t="s">
        <v>249</v>
      </c>
      <c r="C188" s="149" t="s">
        <v>453</v>
      </c>
      <c r="D188" s="130">
        <f>VLOOKUP(B188,nhâncông!$B$402:$G$456,6,0)</f>
        <v>9191544</v>
      </c>
      <c r="E188" s="328">
        <f>VLOOKUP(B188,'vattu-QLtochuc'!$B$107:$E$162,4,0)</f>
        <v>122515.20000000001</v>
      </c>
      <c r="F188" s="328">
        <f>VLOOKUP(B188,'CCDC -QLtochuc'!$B$114:$E$169,4,0)</f>
        <v>149759</v>
      </c>
      <c r="G188" s="526">
        <f>VLOOKUP(B188,'thietbi-QLtochuc'!$B$142:$G$197,4,0)</f>
        <v>1913326</v>
      </c>
      <c r="H188" s="527">
        <f>VLOOKUP(B188,'thietbi-QLtochuc'!$B$143:$G$197,5,0)</f>
        <v>957505</v>
      </c>
      <c r="I188" s="492">
        <f t="shared" si="46"/>
        <v>12334649.2</v>
      </c>
      <c r="J188" s="168">
        <f t="shared" si="47"/>
        <v>1850197.38</v>
      </c>
      <c r="K188" s="136">
        <f t="shared" si="48"/>
        <v>14184846.579999998</v>
      </c>
      <c r="L188" s="550">
        <f t="shared" si="33"/>
        <v>1850197.38</v>
      </c>
      <c r="M188" s="553">
        <f t="shared" si="37"/>
        <v>0</v>
      </c>
    </row>
    <row r="189" spans="1:13" s="67" customFormat="1" ht="27.75" customHeight="1">
      <c r="A189" s="147">
        <v>3</v>
      </c>
      <c r="B189" s="286" t="s">
        <v>251</v>
      </c>
      <c r="C189" s="21"/>
      <c r="D189" s="319"/>
      <c r="E189" s="498"/>
      <c r="F189" s="498"/>
      <c r="G189" s="498"/>
      <c r="H189" s="528"/>
      <c r="I189" s="528"/>
      <c r="J189" s="320"/>
      <c r="K189" s="321"/>
      <c r="L189" s="550">
        <f t="shared" si="33"/>
        <v>0</v>
      </c>
      <c r="M189" s="553">
        <f t="shared" si="37"/>
        <v>0</v>
      </c>
    </row>
    <row r="190" spans="1:13" s="67" customFormat="1" ht="19.5" customHeight="1">
      <c r="A190" s="156" t="s">
        <v>40</v>
      </c>
      <c r="B190" s="293" t="s">
        <v>253</v>
      </c>
      <c r="C190" s="76"/>
      <c r="D190" s="319"/>
      <c r="E190" s="498"/>
      <c r="F190" s="498"/>
      <c r="G190" s="498"/>
      <c r="H190" s="528"/>
      <c r="I190" s="528"/>
      <c r="J190" s="320"/>
      <c r="K190" s="321"/>
      <c r="L190" s="550">
        <f t="shared" si="33"/>
        <v>0</v>
      </c>
      <c r="M190" s="553">
        <f t="shared" si="37"/>
        <v>0</v>
      </c>
    </row>
    <row r="191" spans="1:13" ht="18.75" customHeight="1">
      <c r="A191" s="332" t="s">
        <v>136</v>
      </c>
      <c r="B191" s="291" t="s">
        <v>205</v>
      </c>
      <c r="C191" s="22"/>
      <c r="D191" s="130"/>
      <c r="E191" s="328"/>
      <c r="F191" s="328"/>
      <c r="G191" s="328"/>
      <c r="H191" s="527"/>
      <c r="I191" s="527"/>
      <c r="J191" s="168"/>
      <c r="K191" s="136"/>
      <c r="L191" s="550">
        <f t="shared" si="33"/>
        <v>0</v>
      </c>
      <c r="M191" s="553">
        <f t="shared" si="37"/>
        <v>0</v>
      </c>
    </row>
    <row r="192" spans="1:13" s="324" customFormat="1" ht="18.75" customHeight="1">
      <c r="A192" s="333" t="s">
        <v>43</v>
      </c>
      <c r="B192" s="327" t="s">
        <v>255</v>
      </c>
      <c r="C192" s="297" t="s">
        <v>445</v>
      </c>
      <c r="D192" s="298">
        <f>VLOOKUP(B192,nhâncông!B460:$G$489,6,0)</f>
        <v>188970</v>
      </c>
      <c r="E192" s="328">
        <f>VLOOKUP(B192,'vattu-QLtochuc'!$B$165:$E$195,4,0)</f>
        <v>122515.20000000001</v>
      </c>
      <c r="F192" s="499">
        <f>VLOOKUP(B192,'CCDC -QLtochuc'!$B$172:$E$202,4,0)</f>
        <v>3840</v>
      </c>
      <c r="G192" s="492">
        <f>VLOOKUP(B192,'thietbi-QLtochuc'!$B$199:$G$230,4,0)</f>
        <v>2819</v>
      </c>
      <c r="H192" s="492">
        <f>VLOOKUP(B192,'thietbi-QLtochuc'!$B$199:$G$230,5,0)</f>
        <v>6503</v>
      </c>
      <c r="I192" s="519">
        <f aca="true" t="shared" si="49" ref="I192:I201">SUM(D192:H192)</f>
        <v>324647.2</v>
      </c>
      <c r="J192" s="300">
        <f aca="true" t="shared" si="50" ref="J192:J201">I192*15%</f>
        <v>48697.08</v>
      </c>
      <c r="K192" s="301">
        <f aca="true" t="shared" si="51" ref="K192:K201">I192+J192</f>
        <v>373344.28</v>
      </c>
      <c r="L192" s="550">
        <f t="shared" si="33"/>
        <v>48697.08</v>
      </c>
      <c r="M192" s="553">
        <f t="shared" si="37"/>
        <v>0</v>
      </c>
    </row>
    <row r="193" spans="1:13" s="324" customFormat="1" ht="12.75">
      <c r="A193" s="333" t="s">
        <v>43</v>
      </c>
      <c r="B193" s="327" t="s">
        <v>256</v>
      </c>
      <c r="C193" s="297" t="s">
        <v>445</v>
      </c>
      <c r="D193" s="298">
        <f>VLOOKUP(B193,nhâncông!B461:$G$489,6,0)</f>
        <v>188970</v>
      </c>
      <c r="E193" s="328">
        <f>VLOOKUP(B193,'vattu-QLtochuc'!$B$165:$E$195,4,0)</f>
        <v>122515.20000000001</v>
      </c>
      <c r="F193" s="499">
        <f>VLOOKUP(B193,'CCDC -QLtochuc'!$B$172:$E$202,4,0)</f>
        <v>3840</v>
      </c>
      <c r="G193" s="492">
        <f>VLOOKUP(B193,'thietbi-QLtochuc'!$B$199:$G$230,4,0)</f>
        <v>2819</v>
      </c>
      <c r="H193" s="492">
        <f>VLOOKUP(B193,'thietbi-QLtochuc'!$B$199:$G$230,5,0)</f>
        <v>6503</v>
      </c>
      <c r="I193" s="519">
        <f t="shared" si="49"/>
        <v>324647.2</v>
      </c>
      <c r="J193" s="300">
        <f t="shared" si="50"/>
        <v>48697.08</v>
      </c>
      <c r="K193" s="301">
        <f t="shared" si="51"/>
        <v>373344.28</v>
      </c>
      <c r="L193" s="550">
        <f aca="true" t="shared" si="52" ref="L193:L256">I193*0.15</f>
        <v>48697.08</v>
      </c>
      <c r="M193" s="553">
        <f t="shared" si="37"/>
        <v>0</v>
      </c>
    </row>
    <row r="194" spans="1:13" s="324" customFormat="1" ht="18.75" customHeight="1">
      <c r="A194" s="333" t="s">
        <v>43</v>
      </c>
      <c r="B194" s="327" t="s">
        <v>257</v>
      </c>
      <c r="C194" s="297" t="s">
        <v>445</v>
      </c>
      <c r="D194" s="298">
        <f>VLOOKUP(B194,nhâncông!B462:$G$489,6,0)</f>
        <v>188970</v>
      </c>
      <c r="E194" s="328">
        <f>VLOOKUP(B194,'vattu-QLtochuc'!$B$165:$E$195,4,0)</f>
        <v>122515.20000000001</v>
      </c>
      <c r="F194" s="499">
        <f>VLOOKUP(B194,'CCDC -QLtochuc'!$B$172:$E$202,4,0)</f>
        <v>3840</v>
      </c>
      <c r="G194" s="492">
        <f>VLOOKUP(B194,'thietbi-QLtochuc'!$B$199:$G$230,4,0)</f>
        <v>2819</v>
      </c>
      <c r="H194" s="492">
        <f>VLOOKUP(B194,'thietbi-QLtochuc'!$B$199:$G$230,5,0)</f>
        <v>6503</v>
      </c>
      <c r="I194" s="519">
        <f t="shared" si="49"/>
        <v>324647.2</v>
      </c>
      <c r="J194" s="300">
        <f t="shared" si="50"/>
        <v>48697.08</v>
      </c>
      <c r="K194" s="301">
        <f t="shared" si="51"/>
        <v>373344.28</v>
      </c>
      <c r="L194" s="550">
        <f t="shared" si="52"/>
        <v>48697.08</v>
      </c>
      <c r="M194" s="553">
        <f t="shared" si="37"/>
        <v>0</v>
      </c>
    </row>
    <row r="195" spans="1:13" ht="18.75" customHeight="1">
      <c r="A195" s="332" t="s">
        <v>139</v>
      </c>
      <c r="B195" s="291" t="s">
        <v>206</v>
      </c>
      <c r="C195" s="149" t="s">
        <v>447</v>
      </c>
      <c r="D195" s="130">
        <f>VLOOKUP(B195,nhâncông!B463:$G$489,6,0)</f>
        <v>377939</v>
      </c>
      <c r="E195" s="328">
        <f>VLOOKUP(B195,'vattu-QLtochuc'!$B$165:$E$195,4,0)</f>
        <v>122515.20000000001</v>
      </c>
      <c r="F195" s="499">
        <f>VLOOKUP(B195,'CCDC -QLtochuc'!$B$172:$E$202,4,0)</f>
        <v>7680</v>
      </c>
      <c r="G195" s="492">
        <f>VLOOKUP(B195,'thietbi-QLtochuc'!$B$199:$G$230,4,0)</f>
        <v>5638</v>
      </c>
      <c r="H195" s="492">
        <f>VLOOKUP(B195,'thietbi-QLtochuc'!$B$199:$G$230,5,0)</f>
        <v>13007</v>
      </c>
      <c r="I195" s="492">
        <f t="shared" si="49"/>
        <v>526779.2</v>
      </c>
      <c r="J195" s="168">
        <f t="shared" si="50"/>
        <v>79016.87999999999</v>
      </c>
      <c r="K195" s="136">
        <f t="shared" si="51"/>
        <v>605796.08</v>
      </c>
      <c r="L195" s="550">
        <f t="shared" si="52"/>
        <v>79016.87999999999</v>
      </c>
      <c r="M195" s="553">
        <f t="shared" si="37"/>
        <v>0</v>
      </c>
    </row>
    <row r="196" spans="1:13" ht="18.75" customHeight="1">
      <c r="A196" s="332" t="s">
        <v>141</v>
      </c>
      <c r="B196" s="291" t="s">
        <v>207</v>
      </c>
      <c r="C196" s="149" t="s">
        <v>451</v>
      </c>
      <c r="D196" s="130">
        <f>VLOOKUP(B196,nhâncông!B464:$G$489,6,0)</f>
        <v>94485</v>
      </c>
      <c r="E196" s="328">
        <f>VLOOKUP(B196,'vattu-QLtochuc'!$B$165:$E$195,4,0)</f>
        <v>122515.20000000001</v>
      </c>
      <c r="F196" s="499">
        <f>VLOOKUP(B196,'CCDC -QLtochuc'!$B$172:$E$202,4,0)</f>
        <v>1536</v>
      </c>
      <c r="G196" s="492">
        <f>VLOOKUP(B196,'thietbi-QLtochuc'!$B$199:$G$230,4,0)</f>
        <v>1410</v>
      </c>
      <c r="H196" s="492">
        <f>VLOOKUP(B196,'thietbi-QLtochuc'!$B$199:$G$230,5,0)</f>
        <v>3252</v>
      </c>
      <c r="I196" s="492">
        <f t="shared" si="49"/>
        <v>223198.2</v>
      </c>
      <c r="J196" s="168">
        <f t="shared" si="50"/>
        <v>33479.73</v>
      </c>
      <c r="K196" s="136">
        <f t="shared" si="51"/>
        <v>256677.93000000002</v>
      </c>
      <c r="L196" s="550">
        <f t="shared" si="52"/>
        <v>33479.73</v>
      </c>
      <c r="M196" s="553">
        <f t="shared" si="37"/>
        <v>0</v>
      </c>
    </row>
    <row r="197" spans="1:13" ht="18.75" customHeight="1">
      <c r="A197" s="332" t="s">
        <v>151</v>
      </c>
      <c r="B197" s="287" t="s">
        <v>261</v>
      </c>
      <c r="C197" s="149" t="s">
        <v>451</v>
      </c>
      <c r="D197" s="130">
        <f>VLOOKUP(B197,nhâncông!B465:$G$489,6,0)</f>
        <v>94485</v>
      </c>
      <c r="E197" s="328">
        <f>VLOOKUP(B197,'vattu-QLtochuc'!$B$165:$E$195,4,0)</f>
        <v>122515.20000000001</v>
      </c>
      <c r="F197" s="499">
        <f>VLOOKUP(B197,'CCDC -QLtochuc'!$B$172:$E$202,4,0)</f>
        <v>1536</v>
      </c>
      <c r="G197" s="492">
        <f>VLOOKUP(B197,'thietbi-QLtochuc'!$B$199:$G$230,4,0)</f>
        <v>1410</v>
      </c>
      <c r="H197" s="492">
        <f>VLOOKUP(B197,'thietbi-QLtochuc'!$B$199:$G$230,5,0)</f>
        <v>3252</v>
      </c>
      <c r="I197" s="492">
        <f t="shared" si="49"/>
        <v>223198.2</v>
      </c>
      <c r="J197" s="168">
        <f t="shared" si="50"/>
        <v>33479.73</v>
      </c>
      <c r="K197" s="136">
        <f t="shared" si="51"/>
        <v>256677.93000000002</v>
      </c>
      <c r="L197" s="550">
        <f t="shared" si="52"/>
        <v>33479.73</v>
      </c>
      <c r="M197" s="553">
        <f t="shared" si="37"/>
        <v>0</v>
      </c>
    </row>
    <row r="198" spans="1:13" ht="16.5" customHeight="1">
      <c r="A198" s="332" t="s">
        <v>152</v>
      </c>
      <c r="B198" s="291" t="s">
        <v>90</v>
      </c>
      <c r="C198" s="149" t="s">
        <v>449</v>
      </c>
      <c r="D198" s="130">
        <f>VLOOKUP(B198,nhâncông!B466:$G$489,6,0)</f>
        <v>18897</v>
      </c>
      <c r="E198" s="328">
        <f>VLOOKUP(B198,'vattu-QLtochuc'!$B$165:$E$195,4,0)</f>
        <v>122515.20000000001</v>
      </c>
      <c r="F198" s="499">
        <f>VLOOKUP(B198,'CCDC -QLtochuc'!$B$172:$E$202,4,0)</f>
        <v>768</v>
      </c>
      <c r="G198" s="492">
        <f>VLOOKUP(B198,'thietbi-QLtochuc'!$B$199:$G$230,4,0)</f>
        <v>282</v>
      </c>
      <c r="H198" s="492">
        <f>VLOOKUP(B198,'thietbi-QLtochuc'!$B$199:$G$230,5,0)</f>
        <v>650</v>
      </c>
      <c r="I198" s="492">
        <f t="shared" si="49"/>
        <v>143112.2</v>
      </c>
      <c r="J198" s="168">
        <f t="shared" si="50"/>
        <v>21466.83</v>
      </c>
      <c r="K198" s="136">
        <f t="shared" si="51"/>
        <v>164579.03000000003</v>
      </c>
      <c r="L198" s="550">
        <f t="shared" si="52"/>
        <v>21466.83</v>
      </c>
      <c r="M198" s="553">
        <f t="shared" si="37"/>
        <v>0</v>
      </c>
    </row>
    <row r="199" spans="1:13" ht="16.5" customHeight="1">
      <c r="A199" s="332" t="s">
        <v>157</v>
      </c>
      <c r="B199" s="287" t="s">
        <v>92</v>
      </c>
      <c r="C199" s="149" t="s">
        <v>450</v>
      </c>
      <c r="D199" s="130">
        <f>VLOOKUP(B199,nhâncông!B467:$G$489,6,0)</f>
        <v>18897</v>
      </c>
      <c r="E199" s="328">
        <f>VLOOKUP(B199,'vattu-QLtochuc'!$B$165:$E$195,4,0)</f>
        <v>122515.20000000001</v>
      </c>
      <c r="F199" s="499">
        <f>VLOOKUP(B199,'CCDC -QLtochuc'!$B$172:$E$202,4,0)</f>
        <v>768</v>
      </c>
      <c r="G199" s="492">
        <f>VLOOKUP(B199,'thietbi-QLtochuc'!$B$199:$G$230,4,0)</f>
        <v>282</v>
      </c>
      <c r="H199" s="492">
        <f>VLOOKUP(B199,'thietbi-QLtochuc'!$B$199:$G$230,5,0)</f>
        <v>650</v>
      </c>
      <c r="I199" s="492">
        <f t="shared" si="49"/>
        <v>143112.2</v>
      </c>
      <c r="J199" s="168">
        <f t="shared" si="50"/>
        <v>21466.83</v>
      </c>
      <c r="K199" s="136">
        <f t="shared" si="51"/>
        <v>164579.03000000003</v>
      </c>
      <c r="L199" s="550">
        <f t="shared" si="52"/>
        <v>21466.83</v>
      </c>
      <c r="M199" s="553">
        <f t="shared" si="37"/>
        <v>0</v>
      </c>
    </row>
    <row r="200" spans="1:13" ht="16.5" customHeight="1">
      <c r="A200" s="332" t="s">
        <v>158</v>
      </c>
      <c r="B200" s="288" t="s">
        <v>78</v>
      </c>
      <c r="C200" s="149" t="s">
        <v>451</v>
      </c>
      <c r="D200" s="130">
        <f>VLOOKUP(B200,nhâncông!B468:$G$489,6,0)</f>
        <v>94485</v>
      </c>
      <c r="E200" s="328">
        <f>VLOOKUP(B200,'vattu-QLtochuc'!$B$165:$E$195,4,0)</f>
        <v>122515.20000000001</v>
      </c>
      <c r="F200" s="499">
        <f>VLOOKUP(B200,'CCDC -QLtochuc'!$B$172:$E$202,4,0)</f>
        <v>1536</v>
      </c>
      <c r="G200" s="492">
        <f>VLOOKUP(B200,'thietbi-QLtochuc'!$B$199:$G$230,4,0)</f>
        <v>1410</v>
      </c>
      <c r="H200" s="492">
        <f>VLOOKUP(B200,'thietbi-QLtochuc'!$B$199:$G$230,5,0)</f>
        <v>3252</v>
      </c>
      <c r="I200" s="492">
        <f t="shared" si="49"/>
        <v>223198.2</v>
      </c>
      <c r="J200" s="168">
        <f t="shared" si="50"/>
        <v>33479.73</v>
      </c>
      <c r="K200" s="136">
        <f t="shared" si="51"/>
        <v>256677.93000000002</v>
      </c>
      <c r="L200" s="550">
        <f t="shared" si="52"/>
        <v>33479.73</v>
      </c>
      <c r="M200" s="553">
        <f t="shared" si="37"/>
        <v>0</v>
      </c>
    </row>
    <row r="201" spans="1:13" ht="16.5" customHeight="1">
      <c r="A201" s="332" t="s">
        <v>763</v>
      </c>
      <c r="B201" s="287" t="s">
        <v>266</v>
      </c>
      <c r="C201" s="149" t="s">
        <v>451</v>
      </c>
      <c r="D201" s="130">
        <f>VLOOKUP(B201,nhâncông!B469:$G$489,6,0)</f>
        <v>94485</v>
      </c>
      <c r="E201" s="328">
        <f>VLOOKUP(B201,'vattu-QLtochuc'!$B$165:$E$195,4,0)</f>
        <v>122515.20000000001</v>
      </c>
      <c r="F201" s="499">
        <f>VLOOKUP(B201,'CCDC -QLtochuc'!$B$172:$E$202,4,0)</f>
        <v>1536</v>
      </c>
      <c r="G201" s="492">
        <f>VLOOKUP(B201,'thietbi-QLtochuc'!$B$199:$G$230,4,0)</f>
        <v>1410</v>
      </c>
      <c r="H201" s="492">
        <f>VLOOKUP(B201,'thietbi-QLtochuc'!$B$199:$G$230,5,0)</f>
        <v>3252</v>
      </c>
      <c r="I201" s="492">
        <f t="shared" si="49"/>
        <v>223198.2</v>
      </c>
      <c r="J201" s="168">
        <f t="shared" si="50"/>
        <v>33479.73</v>
      </c>
      <c r="K201" s="136">
        <f t="shared" si="51"/>
        <v>256677.93000000002</v>
      </c>
      <c r="L201" s="550">
        <f t="shared" si="52"/>
        <v>33479.73</v>
      </c>
      <c r="M201" s="553">
        <f t="shared" si="37"/>
        <v>0</v>
      </c>
    </row>
    <row r="202" spans="1:13" s="67" customFormat="1" ht="15.75" customHeight="1">
      <c r="A202" s="156" t="s">
        <v>41</v>
      </c>
      <c r="B202" s="293" t="s">
        <v>268</v>
      </c>
      <c r="C202" s="330"/>
      <c r="D202" s="319"/>
      <c r="E202" s="498"/>
      <c r="F202" s="498"/>
      <c r="G202" s="498"/>
      <c r="H202" s="528"/>
      <c r="I202" s="528"/>
      <c r="J202" s="320"/>
      <c r="K202" s="321"/>
      <c r="L202" s="550">
        <f t="shared" si="52"/>
        <v>0</v>
      </c>
      <c r="M202" s="553">
        <f t="shared" si="37"/>
        <v>0</v>
      </c>
    </row>
    <row r="203" spans="1:13" ht="15.75" customHeight="1">
      <c r="A203" s="332" t="s">
        <v>160</v>
      </c>
      <c r="B203" s="291" t="s">
        <v>205</v>
      </c>
      <c r="C203" s="50"/>
      <c r="D203" s="130"/>
      <c r="E203" s="328"/>
      <c r="F203" s="328"/>
      <c r="G203" s="328"/>
      <c r="H203" s="527"/>
      <c r="I203" s="527"/>
      <c r="J203" s="168"/>
      <c r="K203" s="136"/>
      <c r="L203" s="550">
        <f t="shared" si="52"/>
        <v>0</v>
      </c>
      <c r="M203" s="553">
        <f aca="true" t="shared" si="53" ref="M203:M266">J203-L203</f>
        <v>0</v>
      </c>
    </row>
    <row r="204" spans="1:13" s="324" customFormat="1" ht="15.75" customHeight="1">
      <c r="A204" s="333" t="s">
        <v>43</v>
      </c>
      <c r="B204" s="327" t="s">
        <v>255</v>
      </c>
      <c r="C204" s="297" t="s">
        <v>445</v>
      </c>
      <c r="D204" s="298">
        <f>VLOOKUP(B204,nhâncông!$B$491:$G$521,6,0)</f>
        <v>636975</v>
      </c>
      <c r="E204" s="496">
        <f>VLOOKUP(B204,'vattu-QLtochuc'!$B$197:$E$227,4,0)</f>
        <v>122515.20000000001</v>
      </c>
      <c r="F204" s="412">
        <f>VLOOKUP(B204,'CCDC -QLtochuc'!$B$204:$E$234,4,0)</f>
        <v>11520</v>
      </c>
      <c r="G204" s="519">
        <f>VLOOKUP(B204,'thietbi-QLtochuc'!$B$231:$G$262,4,0)</f>
        <v>24675</v>
      </c>
      <c r="H204" s="492">
        <f>VLOOKUP(B204,'thietbi-QLtochuc'!$B$231:$G$262,5,0)</f>
        <v>35087</v>
      </c>
      <c r="I204" s="519">
        <f aca="true" t="shared" si="54" ref="I204:I213">SUM(D204:H204)</f>
        <v>830772.2</v>
      </c>
      <c r="J204" s="300">
        <f aca="true" t="shared" si="55" ref="J204:J213">I204*15%</f>
        <v>124615.82999999999</v>
      </c>
      <c r="K204" s="301">
        <f aca="true" t="shared" si="56" ref="K204:K213">I204+J204</f>
        <v>955388.0299999999</v>
      </c>
      <c r="L204" s="550">
        <f t="shared" si="52"/>
        <v>124615.82999999999</v>
      </c>
      <c r="M204" s="553">
        <f t="shared" si="53"/>
        <v>0</v>
      </c>
    </row>
    <row r="205" spans="1:13" s="324" customFormat="1" ht="18.75" customHeight="1">
      <c r="A205" s="333" t="s">
        <v>43</v>
      </c>
      <c r="B205" s="327" t="s">
        <v>256</v>
      </c>
      <c r="C205" s="297" t="s">
        <v>445</v>
      </c>
      <c r="D205" s="298">
        <f>VLOOKUP(B205,nhâncông!$B$491:$G$521,6,0)</f>
        <v>636975</v>
      </c>
      <c r="E205" s="496">
        <f>VLOOKUP(B205,'vattu-QLtochuc'!$B$197:$E$227,4,0)</f>
        <v>122515.20000000001</v>
      </c>
      <c r="F205" s="412">
        <f>VLOOKUP(B205,'CCDC -QLtochuc'!$B$204:$E$234,4,0)</f>
        <v>11520</v>
      </c>
      <c r="G205" s="519">
        <f>VLOOKUP(B205,'thietbi-QLtochuc'!$B$231:$G$262,4,0)</f>
        <v>24675</v>
      </c>
      <c r="H205" s="492">
        <f>VLOOKUP(B205,'thietbi-QLtochuc'!$B$231:$G$262,5,0)</f>
        <v>35087</v>
      </c>
      <c r="I205" s="519">
        <f t="shared" si="54"/>
        <v>830772.2</v>
      </c>
      <c r="J205" s="300">
        <f t="shared" si="55"/>
        <v>124615.82999999999</v>
      </c>
      <c r="K205" s="301">
        <f t="shared" si="56"/>
        <v>955388.0299999999</v>
      </c>
      <c r="L205" s="550">
        <f t="shared" si="52"/>
        <v>124615.82999999999</v>
      </c>
      <c r="M205" s="553">
        <f t="shared" si="53"/>
        <v>0</v>
      </c>
    </row>
    <row r="206" spans="1:13" s="324" customFormat="1" ht="18.75" customHeight="1">
      <c r="A206" s="333" t="s">
        <v>43</v>
      </c>
      <c r="B206" s="327" t="s">
        <v>257</v>
      </c>
      <c r="C206" s="297" t="s">
        <v>445</v>
      </c>
      <c r="D206" s="298">
        <f>VLOOKUP(B206,nhâncông!$B$491:$G$521,6,0)</f>
        <v>636975</v>
      </c>
      <c r="E206" s="496">
        <f>VLOOKUP(B206,'vattu-QLtochuc'!$B$197:$E$227,4,0)</f>
        <v>122515.20000000001</v>
      </c>
      <c r="F206" s="412">
        <f>VLOOKUP(B206,'CCDC -QLtochuc'!$B$204:$E$234,4,0)</f>
        <v>11520</v>
      </c>
      <c r="G206" s="519">
        <f>VLOOKUP(B206,'thietbi-QLtochuc'!$B$231:$G$262,4,0)</f>
        <v>24675</v>
      </c>
      <c r="H206" s="492">
        <f>VLOOKUP(B206,'thietbi-QLtochuc'!$B$231:$G$262,5,0)</f>
        <v>35087</v>
      </c>
      <c r="I206" s="519">
        <f t="shared" si="54"/>
        <v>830772.2</v>
      </c>
      <c r="J206" s="300">
        <f t="shared" si="55"/>
        <v>124615.82999999999</v>
      </c>
      <c r="K206" s="301">
        <f t="shared" si="56"/>
        <v>955388.0299999999</v>
      </c>
      <c r="L206" s="550">
        <f t="shared" si="52"/>
        <v>124615.82999999999</v>
      </c>
      <c r="M206" s="553">
        <f t="shared" si="53"/>
        <v>0</v>
      </c>
    </row>
    <row r="207" spans="1:13" ht="18.75" customHeight="1">
      <c r="A207" s="332" t="s">
        <v>161</v>
      </c>
      <c r="B207" s="291" t="s">
        <v>206</v>
      </c>
      <c r="C207" s="149" t="s">
        <v>447</v>
      </c>
      <c r="D207" s="130">
        <f>VLOOKUP(B207,nhâncông!$B$491:$G$521,6,0)</f>
        <v>636975</v>
      </c>
      <c r="E207" s="328">
        <f>VLOOKUP(B207,'vattu-QLtochuc'!$B$197:$E$227,4,0)</f>
        <v>122515.20000000001</v>
      </c>
      <c r="F207" s="499">
        <f>VLOOKUP(B207,'CCDC -QLtochuc'!$B$204:$E$234,4,0)</f>
        <v>11520</v>
      </c>
      <c r="G207" s="519">
        <f>VLOOKUP(B207,'thietbi-QLtochuc'!$B$231:$G$262,4,0)</f>
        <v>24675</v>
      </c>
      <c r="H207" s="492">
        <f>VLOOKUP(B207,'thietbi-QLtochuc'!$B$231:$G$262,5,0)</f>
        <v>35087</v>
      </c>
      <c r="I207" s="492">
        <f t="shared" si="54"/>
        <v>830772.2</v>
      </c>
      <c r="J207" s="168">
        <f t="shared" si="55"/>
        <v>124615.82999999999</v>
      </c>
      <c r="K207" s="136">
        <f t="shared" si="56"/>
        <v>955388.0299999999</v>
      </c>
      <c r="L207" s="550">
        <f t="shared" si="52"/>
        <v>124615.82999999999</v>
      </c>
      <c r="M207" s="553">
        <f t="shared" si="53"/>
        <v>0</v>
      </c>
    </row>
    <row r="208" spans="1:13" ht="18.75" customHeight="1">
      <c r="A208" s="332" t="s">
        <v>162</v>
      </c>
      <c r="B208" s="291" t="s">
        <v>207</v>
      </c>
      <c r="C208" s="149" t="s">
        <v>451</v>
      </c>
      <c r="D208" s="130">
        <f>VLOOKUP(B208,nhâncông!$B$491:$G$521,6,0)</f>
        <v>636975</v>
      </c>
      <c r="E208" s="328">
        <f>VLOOKUP(B208,'vattu-QLtochuc'!$B$197:$E$227,4,0)</f>
        <v>122515.20000000001</v>
      </c>
      <c r="F208" s="499">
        <f>VLOOKUP(B208,'CCDC -QLtochuc'!$B$204:$E$234,4,0)</f>
        <v>11520</v>
      </c>
      <c r="G208" s="519">
        <f>VLOOKUP(B208,'thietbi-QLtochuc'!$B$231:$G$262,4,0)</f>
        <v>24675</v>
      </c>
      <c r="H208" s="492">
        <f>VLOOKUP(B208,'thietbi-QLtochuc'!$B$231:$G$262,5,0)</f>
        <v>35087</v>
      </c>
      <c r="I208" s="492">
        <f t="shared" si="54"/>
        <v>830772.2</v>
      </c>
      <c r="J208" s="168">
        <f t="shared" si="55"/>
        <v>124615.82999999999</v>
      </c>
      <c r="K208" s="136">
        <f t="shared" si="56"/>
        <v>955388.0299999999</v>
      </c>
      <c r="L208" s="550">
        <f t="shared" si="52"/>
        <v>124615.82999999999</v>
      </c>
      <c r="M208" s="553">
        <f t="shared" si="53"/>
        <v>0</v>
      </c>
    </row>
    <row r="209" spans="1:13" ht="19.5" customHeight="1">
      <c r="A209" s="332" t="s">
        <v>172</v>
      </c>
      <c r="B209" s="291" t="s">
        <v>90</v>
      </c>
      <c r="C209" s="149" t="s">
        <v>449</v>
      </c>
      <c r="D209" s="130">
        <f>VLOOKUP(B209,nhâncông!$B$491:$G$521,6,0)</f>
        <v>636975</v>
      </c>
      <c r="E209" s="328">
        <f>VLOOKUP(B209,'vattu-QLtochuc'!$B$197:$E$227,4,0)</f>
        <v>122515.20000000001</v>
      </c>
      <c r="F209" s="499">
        <f>VLOOKUP(B209,'CCDC -QLtochuc'!$B$204:$E$234,4,0)</f>
        <v>11520</v>
      </c>
      <c r="G209" s="519">
        <f>VLOOKUP(B209,'thietbi-QLtochuc'!$B$231:$G$262,4,0)</f>
        <v>24675</v>
      </c>
      <c r="H209" s="492">
        <f>VLOOKUP(B209,'thietbi-QLtochuc'!$B$231:$G$262,5,0)</f>
        <v>35087</v>
      </c>
      <c r="I209" s="492">
        <f t="shared" si="54"/>
        <v>830772.2</v>
      </c>
      <c r="J209" s="168">
        <f t="shared" si="55"/>
        <v>124615.82999999999</v>
      </c>
      <c r="K209" s="136">
        <f t="shared" si="56"/>
        <v>955388.0299999999</v>
      </c>
      <c r="L209" s="550">
        <f t="shared" si="52"/>
        <v>124615.82999999999</v>
      </c>
      <c r="M209" s="553">
        <f t="shared" si="53"/>
        <v>0</v>
      </c>
    </row>
    <row r="210" spans="1:13" ht="19.5" customHeight="1">
      <c r="A210" s="332" t="s">
        <v>173</v>
      </c>
      <c r="B210" s="287" t="s">
        <v>92</v>
      </c>
      <c r="C210" s="149" t="s">
        <v>450</v>
      </c>
      <c r="D210" s="130">
        <f>VLOOKUP(B210,nhâncông!$B$491:$G$521,6,0)</f>
        <v>636975</v>
      </c>
      <c r="E210" s="328">
        <f>VLOOKUP(B210,'vattu-QLtochuc'!$B$197:$E$227,4,0)</f>
        <v>122515.20000000001</v>
      </c>
      <c r="F210" s="499">
        <f>VLOOKUP(B210,'CCDC -QLtochuc'!$B$204:$E$234,4,0)</f>
        <v>11520</v>
      </c>
      <c r="G210" s="519">
        <f>VLOOKUP(B210,'thietbi-QLtochuc'!$B$231:$G$262,4,0)</f>
        <v>24675</v>
      </c>
      <c r="H210" s="492">
        <f>VLOOKUP(B210,'thietbi-QLtochuc'!$B$231:$G$262,5,0)</f>
        <v>35087</v>
      </c>
      <c r="I210" s="492">
        <f t="shared" si="54"/>
        <v>830772.2</v>
      </c>
      <c r="J210" s="168">
        <f t="shared" si="55"/>
        <v>124615.82999999999</v>
      </c>
      <c r="K210" s="136">
        <f t="shared" si="56"/>
        <v>955388.0299999999</v>
      </c>
      <c r="L210" s="550">
        <f t="shared" si="52"/>
        <v>124615.82999999999</v>
      </c>
      <c r="M210" s="553">
        <f t="shared" si="53"/>
        <v>0</v>
      </c>
    </row>
    <row r="211" spans="1:13" ht="19.5" customHeight="1">
      <c r="A211" s="332" t="s">
        <v>178</v>
      </c>
      <c r="B211" s="287" t="s">
        <v>261</v>
      </c>
      <c r="C211" s="149" t="s">
        <v>451</v>
      </c>
      <c r="D211" s="130">
        <f>VLOOKUP(B211,nhâncông!$B$491:$G$521,6,0)</f>
        <v>636975</v>
      </c>
      <c r="E211" s="328">
        <f>VLOOKUP(B211,'vattu-QLtochuc'!$B$197:$E$227,4,0)</f>
        <v>122515.20000000001</v>
      </c>
      <c r="F211" s="499">
        <f>VLOOKUP(B211,'CCDC -QLtochuc'!$B$204:$E$234,4,0)</f>
        <v>11520</v>
      </c>
      <c r="G211" s="519">
        <f>VLOOKUP(B211,'thietbi-QLtochuc'!$B$231:$G$262,4,0)</f>
        <v>24675</v>
      </c>
      <c r="H211" s="492">
        <f>VLOOKUP(B211,'thietbi-QLtochuc'!$B$231:$G$262,5,0)</f>
        <v>35087</v>
      </c>
      <c r="I211" s="492">
        <f t="shared" si="54"/>
        <v>830772.2</v>
      </c>
      <c r="J211" s="168">
        <f t="shared" si="55"/>
        <v>124615.82999999999</v>
      </c>
      <c r="K211" s="136">
        <f t="shared" si="56"/>
        <v>955388.0299999999</v>
      </c>
      <c r="L211" s="550">
        <f t="shared" si="52"/>
        <v>124615.82999999999</v>
      </c>
      <c r="M211" s="553">
        <f t="shared" si="53"/>
        <v>0</v>
      </c>
    </row>
    <row r="212" spans="1:13" ht="19.5" customHeight="1">
      <c r="A212" s="332" t="s">
        <v>179</v>
      </c>
      <c r="B212" s="288" t="s">
        <v>78</v>
      </c>
      <c r="C212" s="149" t="s">
        <v>451</v>
      </c>
      <c r="D212" s="130">
        <f>VLOOKUP(B212,nhâncông!$B$491:$G$521,6,0)</f>
        <v>636975</v>
      </c>
      <c r="E212" s="328">
        <f>VLOOKUP(B212,'vattu-QLtochuc'!$B$197:$E$227,4,0)</f>
        <v>122515.20000000001</v>
      </c>
      <c r="F212" s="499">
        <f>VLOOKUP(B212,'CCDC -QLtochuc'!$B$204:$E$234,4,0)</f>
        <v>11520</v>
      </c>
      <c r="G212" s="519">
        <f>VLOOKUP(B212,'thietbi-QLtochuc'!$B$231:$G$262,4,0)</f>
        <v>24675</v>
      </c>
      <c r="H212" s="492">
        <f>VLOOKUP(B212,'thietbi-QLtochuc'!$B$231:$G$262,5,0)</f>
        <v>35087</v>
      </c>
      <c r="I212" s="492">
        <f t="shared" si="54"/>
        <v>830772.2</v>
      </c>
      <c r="J212" s="168">
        <f t="shared" si="55"/>
        <v>124615.82999999999</v>
      </c>
      <c r="K212" s="136">
        <f t="shared" si="56"/>
        <v>955388.0299999999</v>
      </c>
      <c r="L212" s="550">
        <f t="shared" si="52"/>
        <v>124615.82999999999</v>
      </c>
      <c r="M212" s="553">
        <f t="shared" si="53"/>
        <v>0</v>
      </c>
    </row>
    <row r="213" spans="1:13" ht="19.5" customHeight="1">
      <c r="A213" s="332" t="s">
        <v>764</v>
      </c>
      <c r="B213" s="287" t="s">
        <v>266</v>
      </c>
      <c r="C213" s="149" t="s">
        <v>451</v>
      </c>
      <c r="D213" s="130">
        <f>VLOOKUP(B213,nhâncông!$B$491:$G$521,6,0)</f>
        <v>636975</v>
      </c>
      <c r="E213" s="328">
        <f>VLOOKUP(B213,'vattu-QLtochuc'!$B$197:$E$227,4,0)</f>
        <v>122515.20000000001</v>
      </c>
      <c r="F213" s="499">
        <f>VLOOKUP(B213,'CCDC -QLtochuc'!$B$204:$E$234,4,0)</f>
        <v>11520</v>
      </c>
      <c r="G213" s="519">
        <f>VLOOKUP(B213,'thietbi-QLtochuc'!$B$231:$G$262,4,0)</f>
        <v>24675</v>
      </c>
      <c r="H213" s="492">
        <f>VLOOKUP(B213,'thietbi-QLtochuc'!$B$231:$G$262,5,0)</f>
        <v>35087</v>
      </c>
      <c r="I213" s="492">
        <f t="shared" si="54"/>
        <v>830772.2</v>
      </c>
      <c r="J213" s="168">
        <f t="shared" si="55"/>
        <v>124615.82999999999</v>
      </c>
      <c r="K213" s="136">
        <f t="shared" si="56"/>
        <v>955388.0299999999</v>
      </c>
      <c r="L213" s="550">
        <f t="shared" si="52"/>
        <v>124615.82999999999</v>
      </c>
      <c r="M213" s="553">
        <f t="shared" si="53"/>
        <v>0</v>
      </c>
    </row>
    <row r="214" spans="1:13" s="67" customFormat="1" ht="17.25" customHeight="1">
      <c r="A214" s="156" t="s">
        <v>768</v>
      </c>
      <c r="B214" s="293" t="s">
        <v>278</v>
      </c>
      <c r="C214" s="21"/>
      <c r="D214" s="319"/>
      <c r="E214" s="498"/>
      <c r="F214" s="498"/>
      <c r="G214" s="498"/>
      <c r="H214" s="528"/>
      <c r="I214" s="528"/>
      <c r="J214" s="320"/>
      <c r="K214" s="321"/>
      <c r="L214" s="550">
        <f t="shared" si="52"/>
        <v>0</v>
      </c>
      <c r="M214" s="553">
        <f t="shared" si="53"/>
        <v>0</v>
      </c>
    </row>
    <row r="215" spans="1:13" ht="17.25" customHeight="1">
      <c r="A215" s="332" t="s">
        <v>769</v>
      </c>
      <c r="B215" s="291" t="s">
        <v>205</v>
      </c>
      <c r="C215" s="22"/>
      <c r="D215" s="130"/>
      <c r="E215" s="328"/>
      <c r="F215" s="328"/>
      <c r="G215" s="328"/>
      <c r="H215" s="527"/>
      <c r="I215" s="527"/>
      <c r="J215" s="168"/>
      <c r="K215" s="136"/>
      <c r="L215" s="550">
        <f t="shared" si="52"/>
        <v>0</v>
      </c>
      <c r="M215" s="553">
        <f t="shared" si="53"/>
        <v>0</v>
      </c>
    </row>
    <row r="216" spans="1:13" ht="19.5" customHeight="1">
      <c r="A216" s="334" t="s">
        <v>43</v>
      </c>
      <c r="B216" s="291" t="s">
        <v>255</v>
      </c>
      <c r="C216" s="149" t="s">
        <v>445</v>
      </c>
      <c r="D216" s="130">
        <f>VLOOKUP(B216,nhâncông!$B$523:$G$554,6,0)</f>
        <v>1414084</v>
      </c>
      <c r="E216" s="328">
        <f>VLOOKUP(B216,'vattu-QLtochuc'!$B$229:$E$259,4,0)</f>
        <v>122515.20000000001</v>
      </c>
      <c r="F216" s="20">
        <f>VLOOKUP(B216,'CCDC -QLtochuc'!$B$235:$E$266,4,0)</f>
        <v>23040</v>
      </c>
      <c r="G216" s="492">
        <f>VLOOKUP(B216,'thietbi-QLtochuc'!$B$263:$G$299,4,0)</f>
        <v>49350</v>
      </c>
      <c r="H216" s="492">
        <f>VLOOKUP(B216,'thietbi-QLtochuc'!$B$263:$G$298,5,0)</f>
        <v>70173</v>
      </c>
      <c r="I216" s="492">
        <f aca="true" t="shared" si="57" ref="I216:I225">SUM(D216:H216)</f>
        <v>1679162.2</v>
      </c>
      <c r="J216" s="168">
        <f aca="true" t="shared" si="58" ref="J216:J225">I216*15%</f>
        <v>251874.33</v>
      </c>
      <c r="K216" s="136">
        <f aca="true" t="shared" si="59" ref="K216:K226">I216+J216</f>
        <v>1931036.53</v>
      </c>
      <c r="L216" s="550">
        <f t="shared" si="52"/>
        <v>251874.33</v>
      </c>
      <c r="M216" s="553">
        <f t="shared" si="53"/>
        <v>0</v>
      </c>
    </row>
    <row r="217" spans="1:13" ht="19.5" customHeight="1">
      <c r="A217" s="334" t="s">
        <v>43</v>
      </c>
      <c r="B217" s="291" t="s">
        <v>256</v>
      </c>
      <c r="C217" s="149" t="s">
        <v>445</v>
      </c>
      <c r="D217" s="130">
        <f>VLOOKUP(B217,nhâncông!$B$523:$G$554,6,0)</f>
        <v>2121126</v>
      </c>
      <c r="E217" s="328">
        <f>VLOOKUP(B217,'vattu-QLtochuc'!$B$229:$E$259,4,0)</f>
        <v>122515.20000000001</v>
      </c>
      <c r="F217" s="20">
        <f>VLOOKUP(B217,'CCDC -QLtochuc'!$B$235:$E$266,4,0)</f>
        <v>34560</v>
      </c>
      <c r="G217" s="492">
        <f>VLOOKUP(B217,'thietbi-QLtochuc'!$B$263:$G$299,4,0)</f>
        <v>74026</v>
      </c>
      <c r="H217" s="492">
        <f>VLOOKUP(B217,'thietbi-QLtochuc'!$B$263:$G$298,5,0)</f>
        <v>105260</v>
      </c>
      <c r="I217" s="492">
        <f t="shared" si="57"/>
        <v>2457487.2</v>
      </c>
      <c r="J217" s="168">
        <f t="shared" si="58"/>
        <v>368623.08</v>
      </c>
      <c r="K217" s="136">
        <f t="shared" si="59"/>
        <v>2826110.2800000003</v>
      </c>
      <c r="L217" s="550">
        <f t="shared" si="52"/>
        <v>368623.08</v>
      </c>
      <c r="M217" s="553">
        <f t="shared" si="53"/>
        <v>0</v>
      </c>
    </row>
    <row r="218" spans="1:13" ht="19.5" customHeight="1">
      <c r="A218" s="334" t="s">
        <v>43</v>
      </c>
      <c r="B218" s="291" t="s">
        <v>257</v>
      </c>
      <c r="C218" s="149" t="s">
        <v>445</v>
      </c>
      <c r="D218" s="130">
        <f>VLOOKUP(B218,nhâncông!$B$523:$G$554,6,0)</f>
        <v>2121126</v>
      </c>
      <c r="E218" s="328">
        <f>VLOOKUP(B218,'vattu-QLtochuc'!$B$229:$E$259,4,0)</f>
        <v>122515.20000000001</v>
      </c>
      <c r="F218" s="20">
        <f>VLOOKUP(B218,'CCDC -QLtochuc'!$B$235:$E$266,4,0)</f>
        <v>34560</v>
      </c>
      <c r="G218" s="492">
        <f>VLOOKUP(B218,'thietbi-QLtochuc'!$B$263:$G$299,4,0)</f>
        <v>74026</v>
      </c>
      <c r="H218" s="492">
        <f>VLOOKUP(B218,'thietbi-QLtochuc'!$B$263:$G$298,5,0)</f>
        <v>105260</v>
      </c>
      <c r="I218" s="492">
        <f t="shared" si="57"/>
        <v>2457487.2</v>
      </c>
      <c r="J218" s="168">
        <f t="shared" si="58"/>
        <v>368623.08</v>
      </c>
      <c r="K218" s="136">
        <f t="shared" si="59"/>
        <v>2826110.2800000003</v>
      </c>
      <c r="L218" s="550">
        <f t="shared" si="52"/>
        <v>368623.08</v>
      </c>
      <c r="M218" s="553">
        <f t="shared" si="53"/>
        <v>0</v>
      </c>
    </row>
    <row r="219" spans="1:13" ht="19.5" customHeight="1">
      <c r="A219" s="332" t="s">
        <v>770</v>
      </c>
      <c r="B219" s="291" t="s">
        <v>206</v>
      </c>
      <c r="C219" s="149" t="s">
        <v>447</v>
      </c>
      <c r="D219" s="130">
        <f>VLOOKUP(B219,nhâncông!$B$523:$G$554,6,0)</f>
        <v>2121126</v>
      </c>
      <c r="E219" s="328">
        <f>VLOOKUP(B219,'vattu-QLtochuc'!$B$229:$E$259,4,0)</f>
        <v>122515.20000000001</v>
      </c>
      <c r="F219" s="20">
        <f>VLOOKUP(B219,'CCDC -QLtochuc'!$B$235:$E$266,4,0)</f>
        <v>34560</v>
      </c>
      <c r="G219" s="492">
        <f>VLOOKUP(B219,'thietbi-QLtochuc'!$B$263:$G$299,4,0)</f>
        <v>74026</v>
      </c>
      <c r="H219" s="492">
        <f>VLOOKUP(B219,'thietbi-QLtochuc'!$B$263:$G$298,5,0)</f>
        <v>105260</v>
      </c>
      <c r="I219" s="492">
        <f t="shared" si="57"/>
        <v>2457487.2</v>
      </c>
      <c r="J219" s="168">
        <f t="shared" si="58"/>
        <v>368623.08</v>
      </c>
      <c r="K219" s="136">
        <f t="shared" si="59"/>
        <v>2826110.2800000003</v>
      </c>
      <c r="L219" s="550">
        <f t="shared" si="52"/>
        <v>368623.08</v>
      </c>
      <c r="M219" s="553">
        <f t="shared" si="53"/>
        <v>0</v>
      </c>
    </row>
    <row r="220" spans="1:13" ht="19.5" customHeight="1">
      <c r="A220" s="332" t="s">
        <v>771</v>
      </c>
      <c r="B220" s="291" t="s">
        <v>207</v>
      </c>
      <c r="C220" s="149" t="s">
        <v>451</v>
      </c>
      <c r="D220" s="130">
        <f>VLOOKUP(B220,nhâncông!$B$523:$G$554,6,0)</f>
        <v>2121126</v>
      </c>
      <c r="E220" s="328">
        <f>VLOOKUP(B220,'vattu-QLtochuc'!$B$229:$E$259,4,0)</f>
        <v>122515.20000000001</v>
      </c>
      <c r="F220" s="20">
        <f>VLOOKUP(B220,'CCDC -QLtochuc'!$B$235:$E$266,4,0)</f>
        <v>34560</v>
      </c>
      <c r="G220" s="492">
        <f>VLOOKUP(B220,'thietbi-QLtochuc'!$B$263:$G$299,4,0)</f>
        <v>74026</v>
      </c>
      <c r="H220" s="492">
        <f>VLOOKUP(B220,'thietbi-QLtochuc'!$B$263:$G$298,5,0)</f>
        <v>105260</v>
      </c>
      <c r="I220" s="492">
        <f t="shared" si="57"/>
        <v>2457487.2</v>
      </c>
      <c r="J220" s="168">
        <f t="shared" si="58"/>
        <v>368623.08</v>
      </c>
      <c r="K220" s="136">
        <f t="shared" si="59"/>
        <v>2826110.2800000003</v>
      </c>
      <c r="L220" s="550">
        <f t="shared" si="52"/>
        <v>368623.08</v>
      </c>
      <c r="M220" s="553">
        <f t="shared" si="53"/>
        <v>0</v>
      </c>
    </row>
    <row r="221" spans="1:13" ht="19.5" customHeight="1">
      <c r="A221" s="332" t="s">
        <v>772</v>
      </c>
      <c r="B221" s="287" t="s">
        <v>261</v>
      </c>
      <c r="C221" s="149" t="s">
        <v>451</v>
      </c>
      <c r="D221" s="130">
        <f>VLOOKUP(B221,nhâncông!$B$523:$G$554,6,0)</f>
        <v>2121126</v>
      </c>
      <c r="E221" s="328">
        <f>VLOOKUP(B221,'vattu-QLtochuc'!$B$229:$E$259,4,0)</f>
        <v>122515.20000000001</v>
      </c>
      <c r="F221" s="20">
        <f>VLOOKUP(B221,'CCDC -QLtochuc'!$B$235:$E$266,4,0)</f>
        <v>34560</v>
      </c>
      <c r="G221" s="492">
        <f>VLOOKUP(B221,'thietbi-QLtochuc'!$B$263:$G$299,4,0)</f>
        <v>74026</v>
      </c>
      <c r="H221" s="492">
        <f>VLOOKUP(B221,'thietbi-QLtochuc'!$B$263:$G$298,5,0)</f>
        <v>105260</v>
      </c>
      <c r="I221" s="492">
        <f t="shared" si="57"/>
        <v>2457487.2</v>
      </c>
      <c r="J221" s="168">
        <f t="shared" si="58"/>
        <v>368623.08</v>
      </c>
      <c r="K221" s="136">
        <f t="shared" si="59"/>
        <v>2826110.2800000003</v>
      </c>
      <c r="L221" s="550">
        <f t="shared" si="52"/>
        <v>368623.08</v>
      </c>
      <c r="M221" s="553">
        <f t="shared" si="53"/>
        <v>0</v>
      </c>
    </row>
    <row r="222" spans="1:13" ht="19.5" customHeight="1">
      <c r="A222" s="332" t="s">
        <v>773</v>
      </c>
      <c r="B222" s="291" t="s">
        <v>90</v>
      </c>
      <c r="C222" s="149" t="s">
        <v>449</v>
      </c>
      <c r="D222" s="130">
        <f>VLOOKUP(B222,nhâncông!$B$523:$G$554,6,0)</f>
        <v>235681</v>
      </c>
      <c r="E222" s="328">
        <f>VLOOKUP(B222,'vattu-QLtochuc'!$B$229:$E$259,4,0)</f>
        <v>122515.20000000001</v>
      </c>
      <c r="F222" s="20">
        <f>VLOOKUP(B222,'CCDC -QLtochuc'!$B$235:$E$266,4,0)</f>
        <v>3840</v>
      </c>
      <c r="G222" s="492">
        <f>VLOOKUP(B222,'thietbi-QLtochuc'!$B$263:$G$299,4,0)</f>
        <v>8390</v>
      </c>
      <c r="H222" s="492">
        <f>VLOOKUP(B222,'thietbi-QLtochuc'!$B$263:$G$298,5,0)</f>
        <v>11929</v>
      </c>
      <c r="I222" s="492">
        <f t="shared" si="57"/>
        <v>382355.2</v>
      </c>
      <c r="J222" s="168">
        <f t="shared" si="58"/>
        <v>57353.28</v>
      </c>
      <c r="K222" s="136">
        <f t="shared" si="59"/>
        <v>439708.48</v>
      </c>
      <c r="L222" s="550">
        <f t="shared" si="52"/>
        <v>57353.28</v>
      </c>
      <c r="M222" s="553">
        <f t="shared" si="53"/>
        <v>0</v>
      </c>
    </row>
    <row r="223" spans="1:13" ht="19.5" customHeight="1">
      <c r="A223" s="332" t="s">
        <v>774</v>
      </c>
      <c r="B223" s="287" t="s">
        <v>92</v>
      </c>
      <c r="C223" s="149" t="s">
        <v>450</v>
      </c>
      <c r="D223" s="130">
        <f>VLOOKUP(B223,nhâncông!$B$523:$G$554,6,0)</f>
        <v>235681</v>
      </c>
      <c r="E223" s="328">
        <f>VLOOKUP(B223,'vattu-QLtochuc'!$B$229:$E$259,4,0)</f>
        <v>122515.20000000001</v>
      </c>
      <c r="F223" s="20">
        <f>VLOOKUP(B223,'CCDC -QLtochuc'!$B$235:$E$266,4,0)</f>
        <v>3840</v>
      </c>
      <c r="G223" s="492">
        <f>VLOOKUP(B223,'thietbi-QLtochuc'!$B$263:$G$299,4,0)</f>
        <v>8390</v>
      </c>
      <c r="H223" s="492">
        <f>VLOOKUP(B223,'thietbi-QLtochuc'!$B$263:$G$298,5,0)</f>
        <v>11929</v>
      </c>
      <c r="I223" s="492">
        <f t="shared" si="57"/>
        <v>382355.2</v>
      </c>
      <c r="J223" s="168">
        <f t="shared" si="58"/>
        <v>57353.28</v>
      </c>
      <c r="K223" s="136">
        <f t="shared" si="59"/>
        <v>439708.48</v>
      </c>
      <c r="L223" s="550">
        <f t="shared" si="52"/>
        <v>57353.28</v>
      </c>
      <c r="M223" s="553">
        <f t="shared" si="53"/>
        <v>0</v>
      </c>
    </row>
    <row r="224" spans="1:13" ht="19.5" customHeight="1">
      <c r="A224" s="332" t="s">
        <v>775</v>
      </c>
      <c r="B224" s="288" t="s">
        <v>78</v>
      </c>
      <c r="C224" s="149" t="s">
        <v>451</v>
      </c>
      <c r="D224" s="130">
        <f>VLOOKUP(B224,nhâncông!$B$523:$G$554,6,0)</f>
        <v>2121126</v>
      </c>
      <c r="E224" s="328">
        <f>VLOOKUP(B224,'vattu-QLtochuc'!$B$229:$E$259,4,0)</f>
        <v>122515.20000000001</v>
      </c>
      <c r="F224" s="20">
        <f>VLOOKUP(B224,'CCDC -QLtochuc'!$B$235:$E$266,4,0)</f>
        <v>34560</v>
      </c>
      <c r="G224" s="492">
        <f>VLOOKUP(B224,'thietbi-QLtochuc'!$B$263:$G$299,4,0)</f>
        <v>74026</v>
      </c>
      <c r="H224" s="492">
        <f>VLOOKUP(B224,'thietbi-QLtochuc'!$B$263:$G$298,5,0)</f>
        <v>105260</v>
      </c>
      <c r="I224" s="492">
        <f t="shared" si="57"/>
        <v>2457487.2</v>
      </c>
      <c r="J224" s="168">
        <f t="shared" si="58"/>
        <v>368623.08</v>
      </c>
      <c r="K224" s="136">
        <f t="shared" si="59"/>
        <v>2826110.2800000003</v>
      </c>
      <c r="L224" s="550">
        <f t="shared" si="52"/>
        <v>368623.08</v>
      </c>
      <c r="M224" s="553">
        <f t="shared" si="53"/>
        <v>0</v>
      </c>
    </row>
    <row r="225" spans="1:13" ht="19.5" customHeight="1">
      <c r="A225" s="332" t="s">
        <v>776</v>
      </c>
      <c r="B225" s="287" t="s">
        <v>266</v>
      </c>
      <c r="C225" s="149" t="s">
        <v>451</v>
      </c>
      <c r="D225" s="130">
        <f>VLOOKUP(B225,nhâncông!$B$523:$G$554,6,0)</f>
        <v>2121126</v>
      </c>
      <c r="E225" s="328">
        <f>VLOOKUP(B225,'vattu-QLtochuc'!$B$229:$E$260,4,0)</f>
        <v>122515.20000000001</v>
      </c>
      <c r="F225" s="20">
        <f>VLOOKUP(B225,'CCDC -QLtochuc'!$B$235:$E$267,4,0)</f>
        <v>34560</v>
      </c>
      <c r="G225" s="492">
        <f>VLOOKUP(B225,'thietbi-QLtochuc'!$B$263:$G$299,4,0)</f>
        <v>74026</v>
      </c>
      <c r="H225" s="492">
        <f>VLOOKUP(B225,'thietbi-QLtochuc'!$B$263:$G$298,5,0)</f>
        <v>105260</v>
      </c>
      <c r="I225" s="492">
        <f t="shared" si="57"/>
        <v>2457487.2</v>
      </c>
      <c r="J225" s="168">
        <f t="shared" si="58"/>
        <v>368623.08</v>
      </c>
      <c r="K225" s="136">
        <f t="shared" si="59"/>
        <v>2826110.2800000003</v>
      </c>
      <c r="L225" s="550">
        <f t="shared" si="52"/>
        <v>368623.08</v>
      </c>
      <c r="M225" s="553">
        <f t="shared" si="53"/>
        <v>0</v>
      </c>
    </row>
    <row r="226" spans="1:13" s="67" customFormat="1" ht="18.75" customHeight="1">
      <c r="A226" s="147">
        <v>4</v>
      </c>
      <c r="B226" s="286" t="s">
        <v>288</v>
      </c>
      <c r="C226" s="331" t="s">
        <v>454</v>
      </c>
      <c r="D226" s="319">
        <f>VLOOKUP(B226,nhâncông!$B$523:$G$554,6,0)</f>
        <v>106163</v>
      </c>
      <c r="E226" s="498">
        <f>VLOOKUP(B226,'vattu-QLtochuc'!$B$229:$E$260,4,0)</f>
        <v>10314</v>
      </c>
      <c r="F226" s="329">
        <f>VLOOKUP(B226,'CCDC -QLtochuc'!$B$235:$E$267,4,0)</f>
        <v>1536</v>
      </c>
      <c r="G226" s="525">
        <f>VLOOKUP(B226,'thietbi-QLtochuc'!$B$263:$G$299,4,0)</f>
        <v>4541</v>
      </c>
      <c r="H226" s="525">
        <f>VLOOKUP(B226,'thietbi-QLtochuc'!$B$263:$G$298,5,0)</f>
        <v>6313.5</v>
      </c>
      <c r="I226" s="525">
        <f>SUM(D226:H226)</f>
        <v>128867.5</v>
      </c>
      <c r="J226" s="320">
        <f>I226*15%</f>
        <v>19330.125</v>
      </c>
      <c r="K226" s="321">
        <f t="shared" si="59"/>
        <v>148197.625</v>
      </c>
      <c r="L226" s="550">
        <f t="shared" si="52"/>
        <v>19330.125</v>
      </c>
      <c r="M226" s="553">
        <f t="shared" si="53"/>
        <v>0</v>
      </c>
    </row>
    <row r="227" spans="1:13" s="67" customFormat="1" ht="24.75" customHeight="1">
      <c r="A227" s="147" t="s">
        <v>778</v>
      </c>
      <c r="B227" s="162" t="s">
        <v>289</v>
      </c>
      <c r="C227" s="21"/>
      <c r="D227" s="319"/>
      <c r="E227" s="319"/>
      <c r="F227" s="319"/>
      <c r="G227" s="498"/>
      <c r="H227" s="528"/>
      <c r="I227" s="528"/>
      <c r="J227" s="320"/>
      <c r="K227" s="321"/>
      <c r="L227" s="550">
        <f t="shared" si="52"/>
        <v>0</v>
      </c>
      <c r="M227" s="553">
        <f t="shared" si="53"/>
        <v>0</v>
      </c>
    </row>
    <row r="228" spans="1:13" s="67" customFormat="1" ht="21.75" customHeight="1">
      <c r="A228" s="147" t="s">
        <v>18</v>
      </c>
      <c r="B228" s="286" t="s">
        <v>291</v>
      </c>
      <c r="C228" s="21"/>
      <c r="D228" s="319"/>
      <c r="E228" s="319"/>
      <c r="F228" s="319"/>
      <c r="G228" s="498"/>
      <c r="H228" s="528"/>
      <c r="I228" s="528"/>
      <c r="J228" s="320"/>
      <c r="K228" s="321"/>
      <c r="L228" s="550">
        <f t="shared" si="52"/>
        <v>0</v>
      </c>
      <c r="M228" s="553">
        <f t="shared" si="53"/>
        <v>0</v>
      </c>
    </row>
    <row r="229" spans="1:13" ht="20.25" customHeight="1">
      <c r="A229" s="24">
        <v>1</v>
      </c>
      <c r="B229" s="287" t="s">
        <v>293</v>
      </c>
      <c r="C229" s="149"/>
      <c r="D229" s="130"/>
      <c r="E229" s="130"/>
      <c r="F229" s="130"/>
      <c r="G229" s="518"/>
      <c r="H229" s="527"/>
      <c r="I229" s="527"/>
      <c r="J229" s="168"/>
      <c r="K229" s="136"/>
      <c r="L229" s="550">
        <f t="shared" si="52"/>
        <v>0</v>
      </c>
      <c r="M229" s="553">
        <f t="shared" si="53"/>
        <v>0</v>
      </c>
    </row>
    <row r="230" spans="1:13" s="324" customFormat="1" ht="19.5" customHeight="1">
      <c r="A230" s="151" t="s">
        <v>43</v>
      </c>
      <c r="B230" s="296" t="s">
        <v>295</v>
      </c>
      <c r="C230" s="297" t="s">
        <v>559</v>
      </c>
      <c r="D230" s="130">
        <f>VLOOKUP(B230,nhâncông!$B$559:$G$585,6,0)</f>
        <v>21870</v>
      </c>
      <c r="E230" s="323">
        <f>VLOOKUP(B230,'vattu-QLBAOTRI'!$B$34:$E$57,4,0)</f>
        <v>12096</v>
      </c>
      <c r="F230" s="323">
        <f>VLOOKUP(B230,'CCDC -QLbaotri'!$B$29:$E$52,4,0)</f>
        <v>1435</v>
      </c>
      <c r="G230" s="525">
        <f>VLOOKUP(B230,'thietbi-Qlbaotri'!$B$87:$H$111,5,0)</f>
        <v>0</v>
      </c>
      <c r="H230" s="519">
        <f>VLOOKUP(B230,'thietbi-Qlbaotri'!$B$88:$H$111,6,0)</f>
        <v>0</v>
      </c>
      <c r="I230" s="519">
        <f aca="true" t="shared" si="60" ref="I230:I237">SUM(D230:H230)</f>
        <v>35401</v>
      </c>
      <c r="J230" s="300">
        <f aca="true" t="shared" si="61" ref="J230:J237">I230*15%</f>
        <v>5310.15</v>
      </c>
      <c r="K230" s="301">
        <f aca="true" t="shared" si="62" ref="K230:K237">I230+J230</f>
        <v>40711.15</v>
      </c>
      <c r="L230" s="550">
        <f t="shared" si="52"/>
        <v>5310.15</v>
      </c>
      <c r="M230" s="553">
        <f t="shared" si="53"/>
        <v>0</v>
      </c>
    </row>
    <row r="231" spans="1:13" s="324" customFormat="1" ht="19.5" customHeight="1">
      <c r="A231" s="151" t="s">
        <v>43</v>
      </c>
      <c r="B231" s="296" t="s">
        <v>297</v>
      </c>
      <c r="C231" s="297" t="s">
        <v>559</v>
      </c>
      <c r="D231" s="130">
        <f>VLOOKUP(B231,nhâncông!$B$559:$G$585,6,0)</f>
        <v>7290</v>
      </c>
      <c r="E231" s="323">
        <f>VLOOKUP(B231,'vattu-QLBAOTRI'!$B$34:$E$57,4,0)</f>
        <v>12096</v>
      </c>
      <c r="F231" s="323">
        <f>VLOOKUP(B231,'CCDC -QLbaotri'!$B$29:$E$52,4,0)</f>
        <v>478</v>
      </c>
      <c r="G231" s="525">
        <f>VLOOKUP(B231,'thietbi-Qlbaotri'!$B$87:$H$111,5,0)</f>
        <v>0</v>
      </c>
      <c r="H231" s="519">
        <f>VLOOKUP(B231,'thietbi-Qlbaotri'!$B$88:$H$111,6,0)</f>
        <v>0</v>
      </c>
      <c r="I231" s="519">
        <f t="shared" si="60"/>
        <v>19864</v>
      </c>
      <c r="J231" s="300">
        <f t="shared" si="61"/>
        <v>2979.6</v>
      </c>
      <c r="K231" s="301">
        <f t="shared" si="62"/>
        <v>22843.6</v>
      </c>
      <c r="L231" s="550">
        <f t="shared" si="52"/>
        <v>2979.6</v>
      </c>
      <c r="M231" s="553">
        <f t="shared" si="53"/>
        <v>0</v>
      </c>
    </row>
    <row r="232" spans="1:13" s="324" customFormat="1" ht="18" customHeight="1">
      <c r="A232" s="151" t="s">
        <v>43</v>
      </c>
      <c r="B232" s="296" t="s">
        <v>299</v>
      </c>
      <c r="C232" s="297" t="s">
        <v>559</v>
      </c>
      <c r="D232" s="130">
        <f>VLOOKUP(B232,nhâncông!$B$559:$G$585,6,0)</f>
        <v>21870</v>
      </c>
      <c r="E232" s="323">
        <f>VLOOKUP(B232,'vattu-QLBAOTRI'!$B$34:$E$57,4,0)</f>
        <v>12096</v>
      </c>
      <c r="F232" s="323">
        <f>VLOOKUP(B232,'CCDC -QLbaotri'!$B$29:$E$52,4,0)</f>
        <v>1435</v>
      </c>
      <c r="G232" s="525">
        <f>VLOOKUP(B232,'thietbi-Qlbaotri'!$B$87:$H$111,5,0)</f>
        <v>0</v>
      </c>
      <c r="H232" s="519">
        <f>VLOOKUP(B232,'thietbi-Qlbaotri'!$B$88:$H$111,6,0)</f>
        <v>0</v>
      </c>
      <c r="I232" s="519">
        <f t="shared" si="60"/>
        <v>35401</v>
      </c>
      <c r="J232" s="300">
        <f t="shared" si="61"/>
        <v>5310.15</v>
      </c>
      <c r="K232" s="301">
        <f t="shared" si="62"/>
        <v>40711.15</v>
      </c>
      <c r="L232" s="550">
        <f t="shared" si="52"/>
        <v>5310.15</v>
      </c>
      <c r="M232" s="553">
        <f t="shared" si="53"/>
        <v>0</v>
      </c>
    </row>
    <row r="233" spans="1:13" s="324" customFormat="1" ht="18" customHeight="1">
      <c r="A233" s="151" t="s">
        <v>43</v>
      </c>
      <c r="B233" s="296" t="s">
        <v>301</v>
      </c>
      <c r="C233" s="297" t="s">
        <v>559</v>
      </c>
      <c r="D233" s="130">
        <f>VLOOKUP(B233,nhâncông!$B$559:$G$585,6,0)</f>
        <v>21870</v>
      </c>
      <c r="E233" s="323">
        <f>VLOOKUP(B233,'vattu-QLBAOTRI'!$B$34:$E$57,4,0)</f>
        <v>12096</v>
      </c>
      <c r="F233" s="323">
        <f>VLOOKUP(B233,'CCDC -QLbaotri'!$B$29:$E$52,4,0)</f>
        <v>1435</v>
      </c>
      <c r="G233" s="525">
        <f>VLOOKUP(B233,'thietbi-Qlbaotri'!$B$87:$H$111,5,0)</f>
        <v>0</v>
      </c>
      <c r="H233" s="519">
        <f>VLOOKUP(B233,'thietbi-Qlbaotri'!$B$88:$H$111,6,0)</f>
        <v>0</v>
      </c>
      <c r="I233" s="519">
        <f t="shared" si="60"/>
        <v>35401</v>
      </c>
      <c r="J233" s="300">
        <f t="shared" si="61"/>
        <v>5310.15</v>
      </c>
      <c r="K233" s="301">
        <f t="shared" si="62"/>
        <v>40711.15</v>
      </c>
      <c r="L233" s="550">
        <f t="shared" si="52"/>
        <v>5310.15</v>
      </c>
      <c r="M233" s="553">
        <f t="shared" si="53"/>
        <v>0</v>
      </c>
    </row>
    <row r="234" spans="1:13" s="324" customFormat="1" ht="18" customHeight="1">
      <c r="A234" s="151" t="s">
        <v>43</v>
      </c>
      <c r="B234" s="296" t="s">
        <v>304</v>
      </c>
      <c r="C234" s="297" t="s">
        <v>559</v>
      </c>
      <c r="D234" s="130">
        <f>VLOOKUP(B234,nhâncông!$B$559:$G$585,6,0)</f>
        <v>7290</v>
      </c>
      <c r="E234" s="323">
        <f>VLOOKUP(B234,'vattu-QLBAOTRI'!$B$34:$E$57,4,0)</f>
        <v>12096</v>
      </c>
      <c r="F234" s="323">
        <f>VLOOKUP(B234,'CCDC -QLbaotri'!$B$29:$E$52,4,0)</f>
        <v>478</v>
      </c>
      <c r="G234" s="525">
        <f>VLOOKUP(B234,'thietbi-Qlbaotri'!$B$87:$H$111,5,0)</f>
        <v>0</v>
      </c>
      <c r="H234" s="519">
        <f>VLOOKUP(B234,'thietbi-Qlbaotri'!$B$88:$H$111,6,0)</f>
        <v>0</v>
      </c>
      <c r="I234" s="519">
        <f t="shared" si="60"/>
        <v>19864</v>
      </c>
      <c r="J234" s="300">
        <f t="shared" si="61"/>
        <v>2979.6</v>
      </c>
      <c r="K234" s="301">
        <f t="shared" si="62"/>
        <v>22843.6</v>
      </c>
      <c r="L234" s="550">
        <f t="shared" si="52"/>
        <v>2979.6</v>
      </c>
      <c r="M234" s="553">
        <f t="shared" si="53"/>
        <v>0</v>
      </c>
    </row>
    <row r="235" spans="1:13" s="324" customFormat="1" ht="18" customHeight="1">
      <c r="A235" s="151" t="s">
        <v>43</v>
      </c>
      <c r="B235" s="296" t="s">
        <v>305</v>
      </c>
      <c r="C235" s="297" t="s">
        <v>559</v>
      </c>
      <c r="D235" s="130">
        <f>VLOOKUP(B235,nhâncông!$B$559:$G$585,6,0)</f>
        <v>21870</v>
      </c>
      <c r="E235" s="323">
        <f>VLOOKUP(B235,'vattu-QLBAOTRI'!$B$34:$E$57,4,0)</f>
        <v>12096</v>
      </c>
      <c r="F235" s="323">
        <f>VLOOKUP(B235,'CCDC -QLbaotri'!$B$29:$E$52,4,0)</f>
        <v>1435</v>
      </c>
      <c r="G235" s="525">
        <f>VLOOKUP(B235,'thietbi-Qlbaotri'!$B$87:$H$111,5,0)</f>
        <v>0</v>
      </c>
      <c r="H235" s="519">
        <f>VLOOKUP(B235,'thietbi-Qlbaotri'!$B$88:$H$111,6,0)</f>
        <v>0</v>
      </c>
      <c r="I235" s="519">
        <f t="shared" si="60"/>
        <v>35401</v>
      </c>
      <c r="J235" s="300">
        <f t="shared" si="61"/>
        <v>5310.15</v>
      </c>
      <c r="K235" s="301">
        <f t="shared" si="62"/>
        <v>40711.15</v>
      </c>
      <c r="L235" s="550">
        <f t="shared" si="52"/>
        <v>5310.15</v>
      </c>
      <c r="M235" s="553">
        <f t="shared" si="53"/>
        <v>0</v>
      </c>
    </row>
    <row r="236" spans="1:13" s="324" customFormat="1" ht="18" customHeight="1">
      <c r="A236" s="151" t="s">
        <v>43</v>
      </c>
      <c r="B236" s="296" t="s">
        <v>307</v>
      </c>
      <c r="C236" s="297" t="s">
        <v>559</v>
      </c>
      <c r="D236" s="130">
        <f>VLOOKUP(B236,nhâncông!$B$559:$G$585,6,0)</f>
        <v>21870</v>
      </c>
      <c r="E236" s="323">
        <f>VLOOKUP(B236,'vattu-QLBAOTRI'!$B$34:$E$57,4,0)</f>
        <v>12096</v>
      </c>
      <c r="F236" s="323">
        <f>VLOOKUP(B236,'CCDC -QLbaotri'!$B$29:$E$52,4,0)</f>
        <v>1435</v>
      </c>
      <c r="G236" s="525">
        <f>VLOOKUP(B236,'thietbi-Qlbaotri'!$B$87:$H$112,5,0)</f>
        <v>0</v>
      </c>
      <c r="H236" s="519">
        <f>VLOOKUP(B236,'thietbi-Qlbaotri'!$B$88:$H$112,6,0)</f>
        <v>0</v>
      </c>
      <c r="I236" s="519">
        <f t="shared" si="60"/>
        <v>35401</v>
      </c>
      <c r="J236" s="300">
        <f t="shared" si="61"/>
        <v>5310.15</v>
      </c>
      <c r="K236" s="301">
        <f t="shared" si="62"/>
        <v>40711.15</v>
      </c>
      <c r="L236" s="550">
        <f t="shared" si="52"/>
        <v>5310.15</v>
      </c>
      <c r="M236" s="553">
        <f t="shared" si="53"/>
        <v>0</v>
      </c>
    </row>
    <row r="237" spans="1:13" ht="17.25" customHeight="1">
      <c r="A237" s="151" t="s">
        <v>43</v>
      </c>
      <c r="B237" s="287" t="s">
        <v>312</v>
      </c>
      <c r="C237" s="149" t="s">
        <v>444</v>
      </c>
      <c r="D237" s="130">
        <f>VLOOKUP(B237,nhâncông!$B$559:$G$585,6,0)</f>
        <v>42465</v>
      </c>
      <c r="E237" s="323">
        <f>VLOOKUP(B237,'vattu-QLBAOTRI'!$B$34:$E$57,4,0)</f>
        <v>15076.800000000001</v>
      </c>
      <c r="F237" s="323">
        <f>VLOOKUP(B237,'CCDC -QLbaotri'!$B$29:$E$52,4,0)</f>
        <v>1913</v>
      </c>
      <c r="G237" s="492">
        <f>VLOOKUP(B237,'thietbi-Qlbaotri'!$B$87:$H$112,5,0)</f>
        <v>1566.6000000000001</v>
      </c>
      <c r="H237" s="519">
        <f>VLOOKUP(B237,'thietbi-Qlbaotri'!$B$88:$H$112,6,0)</f>
        <v>2363.25</v>
      </c>
      <c r="I237" s="492">
        <f t="shared" si="60"/>
        <v>63384.65</v>
      </c>
      <c r="J237" s="168">
        <f t="shared" si="61"/>
        <v>9507.6975</v>
      </c>
      <c r="K237" s="136">
        <f t="shared" si="62"/>
        <v>72892.3475</v>
      </c>
      <c r="L237" s="550">
        <f t="shared" si="52"/>
        <v>9507.6975</v>
      </c>
      <c r="M237" s="553">
        <f t="shared" si="53"/>
        <v>0</v>
      </c>
    </row>
    <row r="238" spans="1:13" s="67" customFormat="1" ht="21" customHeight="1">
      <c r="A238" s="147">
        <v>2</v>
      </c>
      <c r="B238" s="286" t="s">
        <v>309</v>
      </c>
      <c r="C238" s="25"/>
      <c r="D238" s="319"/>
      <c r="E238" s="319"/>
      <c r="F238" s="319"/>
      <c r="G238" s="498"/>
      <c r="H238" s="528"/>
      <c r="I238" s="525"/>
      <c r="J238" s="320"/>
      <c r="K238" s="321"/>
      <c r="L238" s="550">
        <f t="shared" si="52"/>
        <v>0</v>
      </c>
      <c r="M238" s="553">
        <f t="shared" si="53"/>
        <v>0</v>
      </c>
    </row>
    <row r="239" spans="1:13" ht="21" customHeight="1">
      <c r="A239" s="24" t="s">
        <v>22</v>
      </c>
      <c r="B239" s="288" t="s">
        <v>186</v>
      </c>
      <c r="C239" s="149" t="s">
        <v>444</v>
      </c>
      <c r="D239" s="130">
        <f>VLOOKUP(B239,nhâncông!$B$586:$G$653,6,0)</f>
        <v>106163</v>
      </c>
      <c r="E239" s="20">
        <f>VLOOKUP(B239,'vattu-QLBAOTRI'!$B$59:$E$125,4,0)</f>
        <v>3072.6000000000004</v>
      </c>
      <c r="F239" s="20">
        <f>VLOOKUP(B239,'CCDC -QLbaotri'!$B$53:$E$120,4,0)</f>
        <v>4783</v>
      </c>
      <c r="G239" s="492">
        <f>VLOOKUP(B239,'thietbi-Qlbaotri'!$B$116:$H$182,5,0)</f>
        <v>0</v>
      </c>
      <c r="H239" s="492">
        <f>VLOOKUP(B239,'thietbi-Qlbaotri'!$B$116:$H$182,6,0)</f>
        <v>0</v>
      </c>
      <c r="I239" s="492">
        <f>SUM(D239:H239)</f>
        <v>114018.6</v>
      </c>
      <c r="J239" s="168">
        <f>I239*15%</f>
        <v>17102.79</v>
      </c>
      <c r="K239" s="136">
        <f>I239+J239</f>
        <v>131121.39</v>
      </c>
      <c r="L239" s="550">
        <f t="shared" si="52"/>
        <v>17102.79</v>
      </c>
      <c r="M239" s="553">
        <f t="shared" si="53"/>
        <v>0</v>
      </c>
    </row>
    <row r="240" spans="1:13" ht="17.25" customHeight="1">
      <c r="A240" s="24" t="s">
        <v>23</v>
      </c>
      <c r="B240" s="288" t="s">
        <v>314</v>
      </c>
      <c r="C240" s="148"/>
      <c r="D240" s="130"/>
      <c r="E240" s="130"/>
      <c r="F240" s="130"/>
      <c r="G240" s="492"/>
      <c r="H240" s="527"/>
      <c r="I240" s="492"/>
      <c r="J240" s="168"/>
      <c r="K240" s="136"/>
      <c r="L240" s="550">
        <f t="shared" si="52"/>
        <v>0</v>
      </c>
      <c r="M240" s="553">
        <f t="shared" si="53"/>
        <v>0</v>
      </c>
    </row>
    <row r="241" spans="1:13" ht="18" customHeight="1">
      <c r="A241" s="24" t="s">
        <v>24</v>
      </c>
      <c r="B241" s="287" t="s">
        <v>316</v>
      </c>
      <c r="C241" s="148"/>
      <c r="D241" s="130"/>
      <c r="E241" s="130"/>
      <c r="F241" s="130"/>
      <c r="G241" s="328"/>
      <c r="H241" s="527"/>
      <c r="I241" s="527"/>
      <c r="J241" s="168"/>
      <c r="K241" s="136"/>
      <c r="L241" s="550">
        <f t="shared" si="52"/>
        <v>0</v>
      </c>
      <c r="M241" s="553">
        <f t="shared" si="53"/>
        <v>0</v>
      </c>
    </row>
    <row r="242" spans="1:13" s="324" customFormat="1" ht="16.5" customHeight="1">
      <c r="A242" s="322" t="s">
        <v>43</v>
      </c>
      <c r="B242" s="296" t="s">
        <v>94</v>
      </c>
      <c r="C242" s="297" t="s">
        <v>560</v>
      </c>
      <c r="D242" s="298">
        <f>VLOOKUP(B242,nhâncông!$B$586:$G$653,6,0)</f>
        <v>348213</v>
      </c>
      <c r="E242" s="20">
        <f>VLOOKUP(B242,'vattu-QLBAOTRI'!$B$59:$E$125,4,0)</f>
        <v>57866.4</v>
      </c>
      <c r="F242" s="20">
        <f>VLOOKUP(B242,'CCDC -QLbaotri'!$B$53:$E$120,4,0)</f>
        <v>9566</v>
      </c>
      <c r="G242" s="492">
        <f>VLOOKUP(B242,'thietbi-Qlbaotri'!$B$116:$H$182,5,0)</f>
        <v>111252</v>
      </c>
      <c r="H242" s="492">
        <f>VLOOKUP(B242,'thietbi-Qlbaotri'!$B$115:$H$182,6,0)</f>
        <v>1396215</v>
      </c>
      <c r="I242" s="519">
        <f aca="true" t="shared" si="63" ref="I242:I249">SUM(D242:H242)</f>
        <v>1923112.4</v>
      </c>
      <c r="J242" s="300">
        <f aca="true" t="shared" si="64" ref="J242:J249">I242*15%</f>
        <v>288466.86</v>
      </c>
      <c r="K242" s="301">
        <f aca="true" t="shared" si="65" ref="K242:K249">I242+J242</f>
        <v>2211579.26</v>
      </c>
      <c r="L242" s="550">
        <f t="shared" si="52"/>
        <v>288466.86</v>
      </c>
      <c r="M242" s="553">
        <f t="shared" si="53"/>
        <v>0</v>
      </c>
    </row>
    <row r="243" spans="1:13" s="324" customFormat="1" ht="16.5" customHeight="1">
      <c r="A243" s="322" t="s">
        <v>43</v>
      </c>
      <c r="B243" s="327" t="s">
        <v>108</v>
      </c>
      <c r="C243" s="297" t="s">
        <v>560</v>
      </c>
      <c r="D243" s="298">
        <f>VLOOKUP(B243,nhâncông!$B$586:$G$653,6,0)</f>
        <v>348213</v>
      </c>
      <c r="E243" s="20">
        <f>VLOOKUP(B243,'vattu-QLBAOTRI'!$B$59:$E$125,4,0)</f>
        <v>57866.4</v>
      </c>
      <c r="F243" s="20">
        <f>VLOOKUP(B243,'CCDC -QLbaotri'!$B$53:$E$120,4,0)</f>
        <v>9566</v>
      </c>
      <c r="G243" s="492">
        <f>VLOOKUP(B243,'thietbi-Qlbaotri'!$B$116:$H$182,5,0)</f>
        <v>111252</v>
      </c>
      <c r="H243" s="492">
        <f>VLOOKUP(B243,'thietbi-Qlbaotri'!$B$115:$H$182,6,0)</f>
        <v>1396215</v>
      </c>
      <c r="I243" s="519">
        <f t="shared" si="63"/>
        <v>1923112.4</v>
      </c>
      <c r="J243" s="300">
        <f t="shared" si="64"/>
        <v>288466.86</v>
      </c>
      <c r="K243" s="301">
        <f t="shared" si="65"/>
        <v>2211579.26</v>
      </c>
      <c r="L243" s="550">
        <f t="shared" si="52"/>
        <v>288466.86</v>
      </c>
      <c r="M243" s="553">
        <f t="shared" si="53"/>
        <v>0</v>
      </c>
    </row>
    <row r="244" spans="1:13" s="324" customFormat="1" ht="16.5" customHeight="1">
      <c r="A244" s="322" t="s">
        <v>43</v>
      </c>
      <c r="B244" s="296" t="s">
        <v>60</v>
      </c>
      <c r="C244" s="297" t="s">
        <v>560</v>
      </c>
      <c r="D244" s="298">
        <f>VLOOKUP(B244,nhâncông!$B$586:$G$653,6,0)</f>
        <v>348213</v>
      </c>
      <c r="E244" s="20">
        <f>VLOOKUP(B244,'vattu-QLBAOTRI'!$B$59:$E$125,4,0)</f>
        <v>57866.4</v>
      </c>
      <c r="F244" s="20">
        <f>VLOOKUP(B244,'CCDC -QLbaotri'!$B$53:$E$120,4,0)</f>
        <v>9566</v>
      </c>
      <c r="G244" s="492">
        <f>VLOOKUP(B244,'thietbi-Qlbaotri'!$B$116:$H$182,5,0)</f>
        <v>111252</v>
      </c>
      <c r="H244" s="492">
        <f>VLOOKUP(B244,'thietbi-Qlbaotri'!$B$115:$H$182,6,0)</f>
        <v>1396215</v>
      </c>
      <c r="I244" s="519">
        <f t="shared" si="63"/>
        <v>1923112.4</v>
      </c>
      <c r="J244" s="300">
        <f t="shared" si="64"/>
        <v>288466.86</v>
      </c>
      <c r="K244" s="301">
        <f t="shared" si="65"/>
        <v>2211579.26</v>
      </c>
      <c r="L244" s="550">
        <f t="shared" si="52"/>
        <v>288466.86</v>
      </c>
      <c r="M244" s="553">
        <f t="shared" si="53"/>
        <v>0</v>
      </c>
    </row>
    <row r="245" spans="1:13" s="324" customFormat="1" ht="16.5" customHeight="1">
      <c r="A245" s="322" t="s">
        <v>43</v>
      </c>
      <c r="B245" s="296" t="s">
        <v>317</v>
      </c>
      <c r="C245" s="297" t="s">
        <v>560</v>
      </c>
      <c r="D245" s="298">
        <f>VLOOKUP(B245,nhâncông!$B$586:$G$653,6,0)</f>
        <v>348213</v>
      </c>
      <c r="E245" s="20">
        <f>VLOOKUP(B245,'vattu-QLBAOTRI'!$B$59:$E$125,4,0)</f>
        <v>57866.4</v>
      </c>
      <c r="F245" s="20">
        <f>VLOOKUP(B245,'CCDC -QLbaotri'!$B$53:$E$120,4,0)</f>
        <v>9566</v>
      </c>
      <c r="G245" s="492">
        <f>VLOOKUP(B245,'thietbi-Qlbaotri'!$B$116:$H$182,5,0)</f>
        <v>111252</v>
      </c>
      <c r="H245" s="492">
        <f>VLOOKUP(B245,'thietbi-Qlbaotri'!$B$115:$H$182,6,0)</f>
        <v>1396215</v>
      </c>
      <c r="I245" s="519">
        <f t="shared" si="63"/>
        <v>1923112.4</v>
      </c>
      <c r="J245" s="300">
        <f t="shared" si="64"/>
        <v>288466.86</v>
      </c>
      <c r="K245" s="301">
        <f t="shared" si="65"/>
        <v>2211579.26</v>
      </c>
      <c r="L245" s="550">
        <f t="shared" si="52"/>
        <v>288466.86</v>
      </c>
      <c r="M245" s="553">
        <f t="shared" si="53"/>
        <v>0</v>
      </c>
    </row>
    <row r="246" spans="1:13" s="324" customFormat="1" ht="16.5" customHeight="1">
      <c r="A246" s="322" t="s">
        <v>43</v>
      </c>
      <c r="B246" s="296" t="s">
        <v>90</v>
      </c>
      <c r="C246" s="297" t="s">
        <v>560</v>
      </c>
      <c r="D246" s="298">
        <f>VLOOKUP(B246,nhâncông!$B$586:$G$653,6,0)</f>
        <v>208928</v>
      </c>
      <c r="E246" s="20">
        <f>VLOOKUP(B246,'vattu-QLBAOTRI'!$B$59:$E$125,4,0)</f>
        <v>57866.4</v>
      </c>
      <c r="F246" s="20">
        <f>VLOOKUP(B246,'CCDC -QLbaotri'!$B$53:$E$120,4,0)</f>
        <v>5740</v>
      </c>
      <c r="G246" s="492">
        <f>VLOOKUP(B246,'thietbi-Qlbaotri'!$B$116:$H$182,5,0)</f>
        <v>66751</v>
      </c>
      <c r="H246" s="492">
        <f>VLOOKUP(B246,'thietbi-Qlbaotri'!$B$115:$H$182,6,0)</f>
        <v>837729</v>
      </c>
      <c r="I246" s="519">
        <f t="shared" si="63"/>
        <v>1177014.4</v>
      </c>
      <c r="J246" s="300">
        <f t="shared" si="64"/>
        <v>176552.15999999997</v>
      </c>
      <c r="K246" s="301">
        <f t="shared" si="65"/>
        <v>1353566.5599999998</v>
      </c>
      <c r="L246" s="550">
        <f t="shared" si="52"/>
        <v>176552.15999999997</v>
      </c>
      <c r="M246" s="553">
        <f t="shared" si="53"/>
        <v>0</v>
      </c>
    </row>
    <row r="247" spans="1:13" s="324" customFormat="1" ht="18" customHeight="1">
      <c r="A247" s="322" t="s">
        <v>43</v>
      </c>
      <c r="B247" s="296" t="s">
        <v>92</v>
      </c>
      <c r="C247" s="297" t="s">
        <v>560</v>
      </c>
      <c r="D247" s="298">
        <f>VLOOKUP(B247,nhâncông!$B$586:$G$653,6,0)</f>
        <v>348213</v>
      </c>
      <c r="E247" s="20">
        <f>VLOOKUP(B247,'vattu-QLBAOTRI'!$B$59:$E$125,4,0)</f>
        <v>57866.4</v>
      </c>
      <c r="F247" s="20">
        <f>VLOOKUP(B247,'CCDC -QLbaotri'!$B$53:$E$120,4,0)</f>
        <v>9566</v>
      </c>
      <c r="G247" s="492">
        <f>VLOOKUP(B247,'thietbi-Qlbaotri'!$B$116:$H$182,5,0)</f>
        <v>111252</v>
      </c>
      <c r="H247" s="492">
        <f>VLOOKUP(B247,'thietbi-Qlbaotri'!$B$115:$H$182,6,0)</f>
        <v>1396215</v>
      </c>
      <c r="I247" s="519">
        <f t="shared" si="63"/>
        <v>1923112.4</v>
      </c>
      <c r="J247" s="300">
        <f t="shared" si="64"/>
        <v>288466.86</v>
      </c>
      <c r="K247" s="301">
        <f t="shared" si="65"/>
        <v>2211579.26</v>
      </c>
      <c r="L247" s="550">
        <f t="shared" si="52"/>
        <v>288466.86</v>
      </c>
      <c r="M247" s="553">
        <f t="shared" si="53"/>
        <v>0</v>
      </c>
    </row>
    <row r="248" spans="1:13" ht="17.25" customHeight="1">
      <c r="A248" s="24" t="s">
        <v>48</v>
      </c>
      <c r="B248" s="287" t="s">
        <v>319</v>
      </c>
      <c r="C248" s="149" t="s">
        <v>447</v>
      </c>
      <c r="D248" s="130">
        <f>VLOOKUP(B248,nhâncông!$B$586:$G$653,6,0)</f>
        <v>52232</v>
      </c>
      <c r="E248" s="20">
        <f>VLOOKUP(B248,'vattu-QLBAOTRI'!$B$59:$E$125,4,0)</f>
        <v>33318</v>
      </c>
      <c r="F248" s="20">
        <f>VLOOKUP(B248,'CCDC -QLbaotri'!$B$53:$E$120,4,0)</f>
        <v>2870</v>
      </c>
      <c r="G248" s="492">
        <f>VLOOKUP(B248,'thietbi-Qlbaotri'!$B$116:$H$182,5,0)</f>
        <v>101.60000000000001</v>
      </c>
      <c r="H248" s="492">
        <f>VLOOKUP(B248,'thietbi-Qlbaotri'!$B$115:$H$182,6,0)</f>
        <v>1276.5</v>
      </c>
      <c r="I248" s="492">
        <f t="shared" si="63"/>
        <v>89798.1</v>
      </c>
      <c r="J248" s="168">
        <f t="shared" si="64"/>
        <v>13469.715</v>
      </c>
      <c r="K248" s="136">
        <f t="shared" si="65"/>
        <v>103267.815</v>
      </c>
      <c r="L248" s="550">
        <f t="shared" si="52"/>
        <v>13469.715</v>
      </c>
      <c r="M248" s="553">
        <f t="shared" si="53"/>
        <v>0</v>
      </c>
    </row>
    <row r="249" spans="1:13" ht="17.25" customHeight="1">
      <c r="A249" s="24" t="s">
        <v>118</v>
      </c>
      <c r="B249" s="287" t="s">
        <v>321</v>
      </c>
      <c r="C249" s="149" t="s">
        <v>457</v>
      </c>
      <c r="D249" s="130">
        <f>VLOOKUP(B249,nhâncông!$B$586:$G$653,6,0)</f>
        <v>8705</v>
      </c>
      <c r="E249" s="20">
        <f>VLOOKUP(B249,'vattu-QLBAOTRI'!$B$59:$E$125,4,0)</f>
        <v>10130.400000000001</v>
      </c>
      <c r="F249" s="20">
        <f>VLOOKUP(B249,'CCDC -QLbaotri'!$B$53:$E$120,4,0)</f>
        <v>478</v>
      </c>
      <c r="G249" s="492">
        <f>VLOOKUP(B249,'thietbi-Qlbaotri'!$B$116:$H$182,5,0)</f>
        <v>25.400000000000002</v>
      </c>
      <c r="H249" s="492">
        <f>VLOOKUP(B249,'thietbi-Qlbaotri'!$B$115:$H$182,6,0)</f>
        <v>310.5</v>
      </c>
      <c r="I249" s="492">
        <f t="shared" si="63"/>
        <v>19649.300000000003</v>
      </c>
      <c r="J249" s="168">
        <f t="shared" si="64"/>
        <v>2947.3950000000004</v>
      </c>
      <c r="K249" s="136">
        <f t="shared" si="65"/>
        <v>22596.695000000003</v>
      </c>
      <c r="L249" s="550">
        <f t="shared" si="52"/>
        <v>2947.3950000000004</v>
      </c>
      <c r="M249" s="553">
        <f t="shared" si="53"/>
        <v>0</v>
      </c>
    </row>
    <row r="250" spans="1:13" ht="18" customHeight="1">
      <c r="A250" s="24" t="s">
        <v>126</v>
      </c>
      <c r="B250" s="287" t="s">
        <v>323</v>
      </c>
      <c r="C250" s="50"/>
      <c r="D250" s="130"/>
      <c r="E250" s="130"/>
      <c r="F250" s="130"/>
      <c r="G250" s="328"/>
      <c r="H250" s="527"/>
      <c r="I250" s="527"/>
      <c r="J250" s="168"/>
      <c r="K250" s="136"/>
      <c r="L250" s="550">
        <f t="shared" si="52"/>
        <v>0</v>
      </c>
      <c r="M250" s="553">
        <f t="shared" si="53"/>
        <v>0</v>
      </c>
    </row>
    <row r="251" spans="1:13" s="324" customFormat="1" ht="18" customHeight="1">
      <c r="A251" s="322" t="s">
        <v>43</v>
      </c>
      <c r="B251" s="296" t="s">
        <v>324</v>
      </c>
      <c r="C251" s="297" t="s">
        <v>458</v>
      </c>
      <c r="D251" s="298">
        <f>VLOOKUP(B251,nhâncông!$B$586:$G$653,6,0)</f>
        <v>21233</v>
      </c>
      <c r="E251" s="20">
        <f>VLOOKUP(B251,'vattu-QLBAOTRI'!$B$59:$E$125,4,0)</f>
        <v>9860.400000000001</v>
      </c>
      <c r="F251" s="20">
        <f>VLOOKUP(B251,'CCDC -QLbaotri'!$B$53:$E$120,4,0)</f>
        <v>957</v>
      </c>
      <c r="G251" s="492">
        <f>VLOOKUP(B251,'thietbi-Qlbaotri'!$B$116:$H$182,5,0)</f>
        <v>392</v>
      </c>
      <c r="H251" s="492">
        <f>VLOOKUP(B251,'thietbi-Qlbaotri'!$B$115:$H$182,6,0)</f>
        <v>1035</v>
      </c>
      <c r="I251" s="519">
        <f aca="true" t="shared" si="66" ref="I251:I257">SUM(D251:H251)</f>
        <v>33477.4</v>
      </c>
      <c r="J251" s="300">
        <f aca="true" t="shared" si="67" ref="J251:J257">I251*15%</f>
        <v>5021.61</v>
      </c>
      <c r="K251" s="301">
        <f aca="true" t="shared" si="68" ref="K251:K257">I251+J251</f>
        <v>38499.01</v>
      </c>
      <c r="L251" s="550">
        <f t="shared" si="52"/>
        <v>5021.61</v>
      </c>
      <c r="M251" s="553">
        <f t="shared" si="53"/>
        <v>0</v>
      </c>
    </row>
    <row r="252" spans="1:13" s="324" customFormat="1" ht="18" customHeight="1">
      <c r="A252" s="322" t="s">
        <v>43</v>
      </c>
      <c r="B252" s="296" t="s">
        <v>325</v>
      </c>
      <c r="C252" s="297" t="s">
        <v>458</v>
      </c>
      <c r="D252" s="298">
        <f>VLOOKUP(B252,nhâncông!$B$586:$G$653,6,0)</f>
        <v>42465</v>
      </c>
      <c r="E252" s="20">
        <f>VLOOKUP(B252,'vattu-QLBAOTRI'!$B$59:$E$125,4,0)</f>
        <v>9860.400000000001</v>
      </c>
      <c r="F252" s="20">
        <f>VLOOKUP(B252,'CCDC -QLbaotri'!$B$53:$E$120,4,0)</f>
        <v>1913</v>
      </c>
      <c r="G252" s="492">
        <f>VLOOKUP(B252,'thietbi-Qlbaotri'!$B$116:$H$182,5,0)</f>
        <v>784</v>
      </c>
      <c r="H252" s="492">
        <f>VLOOKUP(B252,'thietbi-Qlbaotri'!$B$115:$H$182,6,0)</f>
        <v>2070</v>
      </c>
      <c r="I252" s="519">
        <f t="shared" si="66"/>
        <v>57092.4</v>
      </c>
      <c r="J252" s="300">
        <f t="shared" si="67"/>
        <v>8563.86</v>
      </c>
      <c r="K252" s="301">
        <f t="shared" si="68"/>
        <v>65656.26000000001</v>
      </c>
      <c r="L252" s="550">
        <f t="shared" si="52"/>
        <v>8563.86</v>
      </c>
      <c r="M252" s="553">
        <f t="shared" si="53"/>
        <v>0</v>
      </c>
    </row>
    <row r="253" spans="1:13" s="324" customFormat="1" ht="17.25" customHeight="1">
      <c r="A253" s="322" t="s">
        <v>43</v>
      </c>
      <c r="B253" s="296" t="s">
        <v>326</v>
      </c>
      <c r="C253" s="297" t="s">
        <v>458</v>
      </c>
      <c r="D253" s="298">
        <f>VLOOKUP(B253,nhâncông!$B$586:$G$653,6,0)</f>
        <v>31849</v>
      </c>
      <c r="E253" s="20">
        <f>VLOOKUP(B253,'vattu-QLBAOTRI'!$B$59:$E$125,4,0)</f>
        <v>9860.400000000001</v>
      </c>
      <c r="F253" s="20">
        <f>VLOOKUP(B253,'CCDC -QLbaotri'!$B$53:$E$120,4,0)</f>
        <v>1435</v>
      </c>
      <c r="G253" s="492">
        <f>VLOOKUP(B253,'thietbi-Qlbaotri'!$B$116:$H$182,5,0)</f>
        <v>588</v>
      </c>
      <c r="H253" s="492">
        <f>VLOOKUP(B253,'thietbi-Qlbaotri'!$B$115:$H$182,6,0)</f>
        <v>1553</v>
      </c>
      <c r="I253" s="519">
        <f t="shared" si="66"/>
        <v>45285.4</v>
      </c>
      <c r="J253" s="300">
        <f t="shared" si="67"/>
        <v>6792.81</v>
      </c>
      <c r="K253" s="301">
        <f t="shared" si="68"/>
        <v>52078.21</v>
      </c>
      <c r="L253" s="550">
        <f t="shared" si="52"/>
        <v>6792.81</v>
      </c>
      <c r="M253" s="553">
        <f t="shared" si="53"/>
        <v>0</v>
      </c>
    </row>
    <row r="254" spans="1:13" s="324" customFormat="1" ht="17.25" customHeight="1">
      <c r="A254" s="322" t="s">
        <v>43</v>
      </c>
      <c r="B254" s="296" t="s">
        <v>327</v>
      </c>
      <c r="C254" s="297" t="s">
        <v>458</v>
      </c>
      <c r="D254" s="298">
        <f>VLOOKUP(B254,nhâncông!$B$586:$G$653,6,0)</f>
        <v>42465</v>
      </c>
      <c r="E254" s="20">
        <f>VLOOKUP(B254,'vattu-QLBAOTRI'!$B$59:$E$125,4,0)</f>
        <v>9860.400000000001</v>
      </c>
      <c r="F254" s="20">
        <f>VLOOKUP(B254,'CCDC -QLbaotri'!$B$53:$E$120,4,0)</f>
        <v>1913</v>
      </c>
      <c r="G254" s="492">
        <f>VLOOKUP(B254,'thietbi-Qlbaotri'!$B$116:$H$182,5,0)</f>
        <v>784</v>
      </c>
      <c r="H254" s="492">
        <f>VLOOKUP(B254,'thietbi-Qlbaotri'!$B$115:$H$182,6,0)</f>
        <v>2070</v>
      </c>
      <c r="I254" s="519">
        <f t="shared" si="66"/>
        <v>57092.4</v>
      </c>
      <c r="J254" s="300">
        <f t="shared" si="67"/>
        <v>8563.86</v>
      </c>
      <c r="K254" s="301">
        <f t="shared" si="68"/>
        <v>65656.26000000001</v>
      </c>
      <c r="L254" s="550">
        <f t="shared" si="52"/>
        <v>8563.86</v>
      </c>
      <c r="M254" s="553">
        <f t="shared" si="53"/>
        <v>0</v>
      </c>
    </row>
    <row r="255" spans="1:13" s="324" customFormat="1" ht="19.5" customHeight="1">
      <c r="A255" s="322" t="s">
        <v>43</v>
      </c>
      <c r="B255" s="296" t="s">
        <v>328</v>
      </c>
      <c r="C255" s="297" t="s">
        <v>458</v>
      </c>
      <c r="D255" s="298">
        <f>VLOOKUP(B255,nhâncông!$B$586:$G$653,6,0)</f>
        <v>31849</v>
      </c>
      <c r="E255" s="20">
        <f>VLOOKUP(B255,'vattu-QLBAOTRI'!$B$59:$E$125,4,0)</f>
        <v>9860.400000000001</v>
      </c>
      <c r="F255" s="20">
        <f>VLOOKUP(B255,'CCDC -QLbaotri'!$B$53:$E$120,4,0)</f>
        <v>1435</v>
      </c>
      <c r="G255" s="492">
        <f>VLOOKUP(B255,'thietbi-Qlbaotri'!$B$116:$H$182,5,0)</f>
        <v>588</v>
      </c>
      <c r="H255" s="492">
        <f>VLOOKUP(B255,'thietbi-Qlbaotri'!$B$115:$H$182,6,0)</f>
        <v>1553</v>
      </c>
      <c r="I255" s="519">
        <f t="shared" si="66"/>
        <v>45285.4</v>
      </c>
      <c r="J255" s="300">
        <f t="shared" si="67"/>
        <v>6792.81</v>
      </c>
      <c r="K255" s="301">
        <f t="shared" si="68"/>
        <v>52078.21</v>
      </c>
      <c r="L255" s="550">
        <f t="shared" si="52"/>
        <v>6792.81</v>
      </c>
      <c r="M255" s="553">
        <f t="shared" si="53"/>
        <v>0</v>
      </c>
    </row>
    <row r="256" spans="1:13" s="324" customFormat="1" ht="19.5" customHeight="1">
      <c r="A256" s="322" t="s">
        <v>43</v>
      </c>
      <c r="B256" s="296" t="s">
        <v>329</v>
      </c>
      <c r="C256" s="297" t="s">
        <v>458</v>
      </c>
      <c r="D256" s="298">
        <f>VLOOKUP(B256,nhâncông!$B$586:$G$653,6,0)</f>
        <v>47136</v>
      </c>
      <c r="E256" s="20">
        <f>VLOOKUP(B256,'vattu-QLBAOTRI'!$B$59:$E$125,4,0)</f>
        <v>9860.400000000001</v>
      </c>
      <c r="F256" s="20">
        <f>VLOOKUP(B256,'CCDC -QLbaotri'!$B$53:$E$120,4,0)</f>
        <v>1913</v>
      </c>
      <c r="G256" s="492">
        <f>VLOOKUP(B256,'thietbi-Qlbaotri'!$B$116:$H$182,5,0)</f>
        <v>784</v>
      </c>
      <c r="H256" s="492">
        <f>VLOOKUP(B256,'thietbi-Qlbaotri'!$B$115:$H$182,6,0)</f>
        <v>2070</v>
      </c>
      <c r="I256" s="519">
        <f t="shared" si="66"/>
        <v>61763.4</v>
      </c>
      <c r="J256" s="300">
        <f t="shared" si="67"/>
        <v>9264.51</v>
      </c>
      <c r="K256" s="301">
        <f t="shared" si="68"/>
        <v>71027.91</v>
      </c>
      <c r="L256" s="550">
        <f t="shared" si="52"/>
        <v>9264.51</v>
      </c>
      <c r="M256" s="553">
        <f t="shared" si="53"/>
        <v>0</v>
      </c>
    </row>
    <row r="257" spans="1:13" s="324" customFormat="1" ht="19.5" customHeight="1">
      <c r="A257" s="322" t="s">
        <v>43</v>
      </c>
      <c r="B257" s="296" t="s">
        <v>330</v>
      </c>
      <c r="C257" s="297" t="s">
        <v>458</v>
      </c>
      <c r="D257" s="298">
        <f>VLOOKUP(B257,nhâncông!$B$586:$G$653,6,0)</f>
        <v>42465</v>
      </c>
      <c r="E257" s="20">
        <f>VLOOKUP(B257,'vattu-QLBAOTRI'!$B$59:$E$125,4,0)</f>
        <v>9860.400000000001</v>
      </c>
      <c r="F257" s="20">
        <f>VLOOKUP(B257,'CCDC -QLbaotri'!$B$53:$E$120,4,0)</f>
        <v>1913</v>
      </c>
      <c r="G257" s="492">
        <f>VLOOKUP(B257,'thietbi-Qlbaotri'!$B$116:$H$182,5,0)</f>
        <v>784</v>
      </c>
      <c r="H257" s="492">
        <f>VLOOKUP(B257,'thietbi-Qlbaotri'!$B$115:$H$182,6,0)</f>
        <v>2070</v>
      </c>
      <c r="I257" s="519">
        <f t="shared" si="66"/>
        <v>57092.4</v>
      </c>
      <c r="J257" s="300">
        <f t="shared" si="67"/>
        <v>8563.86</v>
      </c>
      <c r="K257" s="301">
        <f t="shared" si="68"/>
        <v>65656.26000000001</v>
      </c>
      <c r="L257" s="550">
        <f aca="true" t="shared" si="69" ref="L257:L302">I257*0.15</f>
        <v>8563.86</v>
      </c>
      <c r="M257" s="553">
        <f t="shared" si="53"/>
        <v>0</v>
      </c>
    </row>
    <row r="258" spans="1:13" ht="13.5" customHeight="1">
      <c r="A258" s="24" t="s">
        <v>127</v>
      </c>
      <c r="B258" s="288" t="s">
        <v>332</v>
      </c>
      <c r="C258" s="148"/>
      <c r="D258" s="130"/>
      <c r="E258" s="130"/>
      <c r="F258" s="130"/>
      <c r="G258" s="328"/>
      <c r="H258" s="527"/>
      <c r="I258" s="527"/>
      <c r="J258" s="300"/>
      <c r="K258" s="301"/>
      <c r="L258" s="550">
        <f t="shared" si="69"/>
        <v>0</v>
      </c>
      <c r="M258" s="553">
        <f t="shared" si="53"/>
        <v>0</v>
      </c>
    </row>
    <row r="259" spans="1:13" s="324" customFormat="1" ht="18.75" customHeight="1">
      <c r="A259" s="322" t="s">
        <v>43</v>
      </c>
      <c r="B259" s="296" t="s">
        <v>333</v>
      </c>
      <c r="C259" s="297" t="s">
        <v>459</v>
      </c>
      <c r="D259" s="298">
        <f>VLOOKUP(B259,nhâncông!$B$586:$G$653,6,0)</f>
        <v>1741</v>
      </c>
      <c r="E259" s="20">
        <f>VLOOKUP(B259,'vattu-QLBAOTRI'!$B$59:$E$125,4,0)</f>
        <v>1663.2</v>
      </c>
      <c r="F259" s="20">
        <f>VLOOKUP(B259,'CCDC -QLbaotri'!$B$53:$E$120,4,0)</f>
        <v>96</v>
      </c>
      <c r="G259" s="492">
        <f>VLOOKUP(B259,'thietbi-Qlbaotri'!$B$116:$H$182,5,0)</f>
        <v>4</v>
      </c>
      <c r="H259" s="492">
        <f>VLOOKUP(B259,'thietbi-Qlbaotri'!$B$115:$H$182,6,0)</f>
        <v>52</v>
      </c>
      <c r="I259" s="519">
        <f>SUM(D259:H259)</f>
        <v>3556.2</v>
      </c>
      <c r="J259" s="300">
        <f>I259*15%</f>
        <v>533.43</v>
      </c>
      <c r="K259" s="301">
        <f>I259+J259</f>
        <v>4089.6299999999997</v>
      </c>
      <c r="L259" s="550">
        <f t="shared" si="69"/>
        <v>533.43</v>
      </c>
      <c r="M259" s="553">
        <f t="shared" si="53"/>
        <v>0</v>
      </c>
    </row>
    <row r="260" spans="1:13" s="324" customFormat="1" ht="17.25" customHeight="1">
      <c r="A260" s="322" t="s">
        <v>43</v>
      </c>
      <c r="B260" s="296" t="s">
        <v>334</v>
      </c>
      <c r="C260" s="297" t="s">
        <v>460</v>
      </c>
      <c r="D260" s="298">
        <f>VLOOKUP(B260,nhâncông!$B$586:$G$653,6,0)</f>
        <v>3482</v>
      </c>
      <c r="E260" s="20">
        <f>VLOOKUP(B260,'vattu-QLBAOTRI'!$B$59:$E$125,4,0)</f>
        <v>1663.2</v>
      </c>
      <c r="F260" s="20">
        <f>VLOOKUP(B260,'CCDC -QLbaotri'!$B$53:$E$120,4,0)</f>
        <v>191</v>
      </c>
      <c r="G260" s="492">
        <f>VLOOKUP(B260,'thietbi-Qlbaotri'!$B$116:$H$182,5,0)</f>
        <v>8</v>
      </c>
      <c r="H260" s="492">
        <f>VLOOKUP(B260,'thietbi-Qlbaotri'!$B$115:$H$182,6,0)</f>
        <v>104</v>
      </c>
      <c r="I260" s="519">
        <f>SUM(D260:H260)</f>
        <v>5448.2</v>
      </c>
      <c r="J260" s="300">
        <f>I260*15%</f>
        <v>817.2299999999999</v>
      </c>
      <c r="K260" s="301">
        <f>I260+J260</f>
        <v>6265.429999999999</v>
      </c>
      <c r="L260" s="550">
        <f t="shared" si="69"/>
        <v>817.2299999999999</v>
      </c>
      <c r="M260" s="553">
        <f t="shared" si="53"/>
        <v>0</v>
      </c>
    </row>
    <row r="261" spans="1:13" s="324" customFormat="1" ht="17.25" customHeight="1">
      <c r="A261" s="322" t="s">
        <v>43</v>
      </c>
      <c r="B261" s="296" t="s">
        <v>335</v>
      </c>
      <c r="C261" s="297" t="s">
        <v>460</v>
      </c>
      <c r="D261" s="298">
        <f>VLOOKUP(B261,nhâncông!$B$586:$G$653,6,0)</f>
        <v>3482</v>
      </c>
      <c r="E261" s="20">
        <f>VLOOKUP(B261,'vattu-QLBAOTRI'!$B$59:$E$125,4,0)</f>
        <v>1663.2</v>
      </c>
      <c r="F261" s="20">
        <f>VLOOKUP(B261,'CCDC -QLbaotri'!$B$53:$E$120,4,0)</f>
        <v>191</v>
      </c>
      <c r="G261" s="492">
        <f>VLOOKUP(B261,'thietbi-Qlbaotri'!$B$116:$H$182,5,0)</f>
        <v>8</v>
      </c>
      <c r="H261" s="492">
        <f>VLOOKUP(B261,'thietbi-Qlbaotri'!$B$115:$H$182,6,0)</f>
        <v>104</v>
      </c>
      <c r="I261" s="519">
        <f>SUM(D261:H261)</f>
        <v>5448.2</v>
      </c>
      <c r="J261" s="300">
        <f>I261*15%</f>
        <v>817.2299999999999</v>
      </c>
      <c r="K261" s="301">
        <f>I261+J261</f>
        <v>6265.429999999999</v>
      </c>
      <c r="L261" s="550">
        <f t="shared" si="69"/>
        <v>817.2299999999999</v>
      </c>
      <c r="M261" s="553">
        <f t="shared" si="53"/>
        <v>0</v>
      </c>
    </row>
    <row r="262" spans="1:13" ht="16.5" customHeight="1">
      <c r="A262" s="24" t="s">
        <v>766</v>
      </c>
      <c r="B262" s="292" t="s">
        <v>337</v>
      </c>
      <c r="C262" s="149" t="s">
        <v>461</v>
      </c>
      <c r="D262" s="130">
        <f>VLOOKUP(B262,nhâncông!$B$586:$G$653,6,0)</f>
        <v>63698</v>
      </c>
      <c r="E262" s="507">
        <f>VLOOKUP(B262,'vattu-QLBAOTRI'!$B$59:$E$125,4,0)</f>
        <v>0</v>
      </c>
      <c r="F262" s="20">
        <f>VLOOKUP(B262,'CCDC -QLbaotri'!$B$53:$E$120,4,0)</f>
        <v>2870</v>
      </c>
      <c r="G262" s="492">
        <f>VLOOKUP(B262,'thietbi-Qlbaotri'!$B$116:$H$182,5,0)</f>
        <v>1181.6</v>
      </c>
      <c r="H262" s="492">
        <f>VLOOKUP(B262,'thietbi-Qlbaotri'!$B$115:$H$182,6,0)</f>
        <v>2311.5</v>
      </c>
      <c r="I262" s="492">
        <f>SUM(D262:H262)</f>
        <v>70061.1</v>
      </c>
      <c r="J262" s="168">
        <f>I262*15%</f>
        <v>10509.165</v>
      </c>
      <c r="K262" s="136">
        <f>I262+J262</f>
        <v>80570.26500000001</v>
      </c>
      <c r="L262" s="550">
        <f t="shared" si="69"/>
        <v>10509.165</v>
      </c>
      <c r="M262" s="553">
        <f t="shared" si="53"/>
        <v>0</v>
      </c>
    </row>
    <row r="263" spans="1:13" ht="16.5" customHeight="1">
      <c r="A263" s="24" t="s">
        <v>767</v>
      </c>
      <c r="B263" s="287" t="s">
        <v>339</v>
      </c>
      <c r="C263" s="149" t="s">
        <v>444</v>
      </c>
      <c r="D263" s="130">
        <f>VLOOKUP(B263,nhâncông!$B$586:$G$653,6,0)</f>
        <v>42465</v>
      </c>
      <c r="E263" s="20">
        <f>VLOOKUP(B263,'vattu-QLBAOTRI'!$B$59:$E$125,4,0)</f>
        <v>15076.800000000001</v>
      </c>
      <c r="F263" s="20">
        <f>VLOOKUP(B263,'CCDC -QLbaotri'!$B$53:$E$120,4,0)</f>
        <v>1913</v>
      </c>
      <c r="G263" s="492">
        <f>VLOOKUP(B263,'thietbi-Qlbaotri'!$B$116:$H$182,5,0)</f>
        <v>3359.3999999999996</v>
      </c>
      <c r="H263" s="492">
        <f>VLOOKUP(B263,'thietbi-Qlbaotri'!$B$115:$H$182,6,0)</f>
        <v>4001.9999999999995</v>
      </c>
      <c r="I263" s="492">
        <f>SUM(D263:H263)</f>
        <v>66816.2</v>
      </c>
      <c r="J263" s="168">
        <f>I263*15%</f>
        <v>10022.429999999998</v>
      </c>
      <c r="K263" s="136">
        <f>I263+J263</f>
        <v>76838.62999999999</v>
      </c>
      <c r="L263" s="550">
        <f t="shared" si="69"/>
        <v>10022.429999999998</v>
      </c>
      <c r="M263" s="553">
        <f t="shared" si="53"/>
        <v>0</v>
      </c>
    </row>
    <row r="264" spans="1:13" s="67" customFormat="1" ht="18" customHeight="1">
      <c r="A264" s="147">
        <v>3</v>
      </c>
      <c r="B264" s="286" t="s">
        <v>341</v>
      </c>
      <c r="C264" s="76"/>
      <c r="D264" s="319"/>
      <c r="E264" s="319"/>
      <c r="F264" s="319"/>
      <c r="G264" s="498"/>
      <c r="H264" s="528"/>
      <c r="I264" s="528"/>
      <c r="J264" s="498"/>
      <c r="K264" s="498"/>
      <c r="L264" s="550">
        <f t="shared" si="69"/>
        <v>0</v>
      </c>
      <c r="M264" s="553">
        <f t="shared" si="53"/>
        <v>0</v>
      </c>
    </row>
    <row r="265" spans="1:13" ht="18" customHeight="1">
      <c r="A265" s="24" t="s">
        <v>40</v>
      </c>
      <c r="B265" s="288" t="s">
        <v>186</v>
      </c>
      <c r="C265" s="149" t="s">
        <v>444</v>
      </c>
      <c r="D265" s="130">
        <f>VLOOKUP(B265,nhâncông!$B$654:$G$696,6,0)</f>
        <v>212325</v>
      </c>
      <c r="E265" s="20">
        <f>VLOOKUP(B265,'vattu-QLBAOTRI'!$B$127:$E$168,4,0)</f>
        <v>3072.6000000000004</v>
      </c>
      <c r="F265" s="20">
        <f>VLOOKUP(B265,'CCDC -QLbaotri'!$B$121:$E$163,4,0)</f>
        <v>9566</v>
      </c>
      <c r="G265" s="492">
        <f>VLOOKUP(B265,'thietbi-Qlbaotri'!$B$183:$H$225,5,0)</f>
        <v>330</v>
      </c>
      <c r="H265" s="492">
        <f>VLOOKUP(B265,'thietbi-Qlbaotri'!$B$184:$H$225,6,0)</f>
        <v>4140</v>
      </c>
      <c r="I265" s="492">
        <f>SUM(D265:H265)</f>
        <v>229433.6</v>
      </c>
      <c r="J265" s="168">
        <f>I265*15%</f>
        <v>34415.04</v>
      </c>
      <c r="K265" s="136">
        <f>I265+J265</f>
        <v>263848.64</v>
      </c>
      <c r="L265" s="550">
        <f t="shared" si="69"/>
        <v>34415.04</v>
      </c>
      <c r="M265" s="553">
        <f t="shared" si="53"/>
        <v>0</v>
      </c>
    </row>
    <row r="266" spans="1:13" ht="15.75" customHeight="1">
      <c r="A266" s="24" t="s">
        <v>41</v>
      </c>
      <c r="B266" s="288" t="s">
        <v>344</v>
      </c>
      <c r="C266" s="148"/>
      <c r="D266" s="130"/>
      <c r="E266" s="130"/>
      <c r="F266" s="130"/>
      <c r="G266" s="328"/>
      <c r="H266" s="492"/>
      <c r="I266" s="492"/>
      <c r="J266" s="168"/>
      <c r="K266" s="136"/>
      <c r="L266" s="550">
        <f t="shared" si="69"/>
        <v>0</v>
      </c>
      <c r="M266" s="553">
        <f t="shared" si="53"/>
        <v>0</v>
      </c>
    </row>
    <row r="267" spans="1:13" ht="15.75" customHeight="1">
      <c r="A267" s="24" t="s">
        <v>768</v>
      </c>
      <c r="B267" s="291" t="s">
        <v>205</v>
      </c>
      <c r="C267" s="22"/>
      <c r="D267" s="130"/>
      <c r="E267" s="130"/>
      <c r="F267" s="130"/>
      <c r="G267" s="328"/>
      <c r="H267" s="527"/>
      <c r="I267" s="527"/>
      <c r="J267" s="328"/>
      <c r="K267" s="328"/>
      <c r="L267" s="550">
        <f t="shared" si="69"/>
        <v>0</v>
      </c>
      <c r="M267" s="553">
        <f aca="true" t="shared" si="70" ref="M267:M328">J267-L267</f>
        <v>0</v>
      </c>
    </row>
    <row r="268" spans="1:13" s="324" customFormat="1" ht="33" customHeight="1">
      <c r="A268" s="322" t="s">
        <v>43</v>
      </c>
      <c r="B268" s="296" t="s">
        <v>346</v>
      </c>
      <c r="C268" s="297" t="s">
        <v>462</v>
      </c>
      <c r="D268" s="298">
        <f>VLOOKUP(B268,nhâncông!$B$654:$G$696,6,0)</f>
        <v>42465</v>
      </c>
      <c r="E268" s="323">
        <f>VLOOKUP(B268,'vattu-QLBAOTRI'!$B$127:$E$168,4,0)</f>
        <v>18846</v>
      </c>
      <c r="F268" s="323">
        <f>VLOOKUP(B268,'CCDC -QLbaotri'!$B$121:$E$163,4,0)</f>
        <v>1913</v>
      </c>
      <c r="G268" s="519">
        <f>VLOOKUP(B268,'thietbi-Qlbaotri'!$B$183:$H$225,5,0)</f>
        <v>66</v>
      </c>
      <c r="H268" s="519">
        <f>VLOOKUP(B268,'thietbi-Qlbaotri'!$B$184:$H$225,6,0)</f>
        <v>828</v>
      </c>
      <c r="I268" s="519">
        <f>SUM(D268:H268)</f>
        <v>64118</v>
      </c>
      <c r="J268" s="300">
        <f>I268*15%</f>
        <v>9617.699999999999</v>
      </c>
      <c r="K268" s="301">
        <f>I268+J268</f>
        <v>73735.7</v>
      </c>
      <c r="L268" s="550">
        <f t="shared" si="69"/>
        <v>9617.699999999999</v>
      </c>
      <c r="M268" s="553">
        <f t="shared" si="70"/>
        <v>0</v>
      </c>
    </row>
    <row r="269" spans="1:13" s="324" customFormat="1" ht="16.5" customHeight="1">
      <c r="A269" s="322" t="s">
        <v>43</v>
      </c>
      <c r="B269" s="296" t="s">
        <v>347</v>
      </c>
      <c r="C269" s="297" t="s">
        <v>445</v>
      </c>
      <c r="D269" s="298">
        <f>VLOOKUP(B269,nhâncông!$B$654:$G$696,6,0)</f>
        <v>42465</v>
      </c>
      <c r="E269" s="323">
        <f>VLOOKUP(B269,'vattu-QLBAOTRI'!$B$127:$E$168,4,0)</f>
        <v>18846</v>
      </c>
      <c r="F269" s="323">
        <f>VLOOKUP(B269,'CCDC -QLbaotri'!$B$121:$E$163,4,0)</f>
        <v>1913</v>
      </c>
      <c r="G269" s="519">
        <f>VLOOKUP(B269,'thietbi-Qlbaotri'!$B$183:$H$225,5,0)</f>
        <v>66</v>
      </c>
      <c r="H269" s="519">
        <f>VLOOKUP(B269,'thietbi-Qlbaotri'!$B$184:$H$225,6,0)</f>
        <v>828</v>
      </c>
      <c r="I269" s="519">
        <f>SUM(D269:H269)</f>
        <v>64118</v>
      </c>
      <c r="J269" s="300">
        <f>I269*15%</f>
        <v>9617.699999999999</v>
      </c>
      <c r="K269" s="301">
        <f>I269+J269</f>
        <v>73735.7</v>
      </c>
      <c r="L269" s="550">
        <f t="shared" si="69"/>
        <v>9617.699999999999</v>
      </c>
      <c r="M269" s="553">
        <f t="shared" si="70"/>
        <v>0</v>
      </c>
    </row>
    <row r="270" spans="1:13" s="324" customFormat="1" ht="16.5" customHeight="1">
      <c r="A270" s="322" t="s">
        <v>43</v>
      </c>
      <c r="B270" s="296" t="s">
        <v>348</v>
      </c>
      <c r="C270" s="297" t="s">
        <v>445</v>
      </c>
      <c r="D270" s="298">
        <f>VLOOKUP(B270,nhâncông!$B$654:$G$696,6,0)</f>
        <v>106163</v>
      </c>
      <c r="E270" s="323">
        <f>VLOOKUP(B270,'vattu-QLBAOTRI'!$B$127:$E$168,4,0)</f>
        <v>18846</v>
      </c>
      <c r="F270" s="323">
        <f>VLOOKUP(B270,'CCDC -QLbaotri'!$B$121:$E$163,4,0)</f>
        <v>4783</v>
      </c>
      <c r="G270" s="519">
        <f>VLOOKUP(B270,'thietbi-Qlbaotri'!$B$183:$H$225,5,0)</f>
        <v>165</v>
      </c>
      <c r="H270" s="519">
        <f>VLOOKUP(B270,'thietbi-Qlbaotri'!$B$184:$H$225,6,0)</f>
        <v>2070</v>
      </c>
      <c r="I270" s="519">
        <f>SUM(D270:H270)</f>
        <v>132027</v>
      </c>
      <c r="J270" s="300">
        <f>I270*15%</f>
        <v>19804.05</v>
      </c>
      <c r="K270" s="301">
        <f>I270+J270</f>
        <v>151831.05</v>
      </c>
      <c r="L270" s="550">
        <f t="shared" si="69"/>
        <v>19804.05</v>
      </c>
      <c r="M270" s="553">
        <f t="shared" si="70"/>
        <v>0</v>
      </c>
    </row>
    <row r="271" spans="1:13" s="324" customFormat="1" ht="16.5" customHeight="1">
      <c r="A271" s="322" t="s">
        <v>43</v>
      </c>
      <c r="B271" s="296" t="s">
        <v>350</v>
      </c>
      <c r="C271" s="297" t="s">
        <v>449</v>
      </c>
      <c r="D271" s="298">
        <f>VLOOKUP(B271,nhâncông!$B$654:$G$696,6,0)</f>
        <v>42465</v>
      </c>
      <c r="E271" s="323">
        <f>VLOOKUP(B271,'vattu-QLBAOTRI'!$B$127:$E$168,4,0)</f>
        <v>18846</v>
      </c>
      <c r="F271" s="323">
        <f>VLOOKUP(B271,'CCDC -QLbaotri'!$B$121:$E$163,4,0)</f>
        <v>1913</v>
      </c>
      <c r="G271" s="519">
        <f>VLOOKUP(B271,'thietbi-Qlbaotri'!$B$183:$H$225,5,0)</f>
        <v>66</v>
      </c>
      <c r="H271" s="519">
        <f>VLOOKUP(B271,'thietbi-Qlbaotri'!$B$184:$H$225,6,0)</f>
        <v>828</v>
      </c>
      <c r="I271" s="519">
        <f>SUM(D271:H271)</f>
        <v>64118</v>
      </c>
      <c r="J271" s="300">
        <f>I271*15%</f>
        <v>9617.699999999999</v>
      </c>
      <c r="K271" s="301">
        <f>I271+J271</f>
        <v>73735.7</v>
      </c>
      <c r="L271" s="550">
        <f t="shared" si="69"/>
        <v>9617.699999999999</v>
      </c>
      <c r="M271" s="553">
        <f t="shared" si="70"/>
        <v>0</v>
      </c>
    </row>
    <row r="272" spans="1:13" ht="18" customHeight="1">
      <c r="A272" s="24" t="s">
        <v>525</v>
      </c>
      <c r="B272" s="291" t="s">
        <v>206</v>
      </c>
      <c r="C272" s="149" t="s">
        <v>447</v>
      </c>
      <c r="D272" s="130"/>
      <c r="E272" s="20"/>
      <c r="F272" s="20"/>
      <c r="G272" s="492"/>
      <c r="H272" s="492"/>
      <c r="I272" s="492"/>
      <c r="J272" s="168"/>
      <c r="K272" s="136"/>
      <c r="L272" s="550">
        <f t="shared" si="69"/>
        <v>0</v>
      </c>
      <c r="M272" s="553">
        <f t="shared" si="70"/>
        <v>0</v>
      </c>
    </row>
    <row r="273" spans="1:13" ht="17.25" customHeight="1">
      <c r="A273" s="24" t="s">
        <v>526</v>
      </c>
      <c r="B273" s="291" t="s">
        <v>207</v>
      </c>
      <c r="C273" s="148"/>
      <c r="D273" s="130"/>
      <c r="E273" s="130"/>
      <c r="F273" s="130"/>
      <c r="G273" s="328"/>
      <c r="H273" s="527"/>
      <c r="I273" s="527"/>
      <c r="J273" s="328"/>
      <c r="K273" s="328"/>
      <c r="L273" s="550">
        <f t="shared" si="69"/>
        <v>0</v>
      </c>
      <c r="M273" s="553">
        <f t="shared" si="70"/>
        <v>0</v>
      </c>
    </row>
    <row r="274" spans="1:13" s="324" customFormat="1" ht="17.25" customHeight="1">
      <c r="A274" s="322" t="s">
        <v>43</v>
      </c>
      <c r="B274" s="327" t="s">
        <v>352</v>
      </c>
      <c r="C274" s="335"/>
      <c r="D274" s="510">
        <f>VLOOKUP(B274,nhâncông!$B$654:$G$696,6,0)</f>
        <v>0</v>
      </c>
      <c r="E274" s="507">
        <f>VLOOKUP(B274,'vattu-QLBAOTRI'!$B$127:$E$168,4,0)</f>
        <v>0</v>
      </c>
      <c r="F274" s="507">
        <f>VLOOKUP(B274,'CCDC -QLbaotri'!$B$121:$E$163,4,0)</f>
        <v>0</v>
      </c>
      <c r="G274" s="519">
        <f>VLOOKUP(B274,'thietbi-Qlbaotri'!$B$183:$H$225,5,0)</f>
        <v>0</v>
      </c>
      <c r="H274" s="492">
        <f>VLOOKUP(B274,'thietbi-Qlbaotri'!$B$184:$H$225,6,0)</f>
        <v>0</v>
      </c>
      <c r="I274" s="519">
        <f aca="true" t="shared" si="71" ref="I274:I280">SUM(D274:H274)</f>
        <v>0</v>
      </c>
      <c r="J274" s="300">
        <f aca="true" t="shared" si="72" ref="J274:J280">I274*15%</f>
        <v>0</v>
      </c>
      <c r="K274" s="301">
        <f aca="true" t="shared" si="73" ref="K274:K280">I274+J274</f>
        <v>0</v>
      </c>
      <c r="L274" s="550">
        <f t="shared" si="69"/>
        <v>0</v>
      </c>
      <c r="M274" s="553">
        <f t="shared" si="70"/>
        <v>0</v>
      </c>
    </row>
    <row r="275" spans="1:13" s="324" customFormat="1" ht="17.25" customHeight="1">
      <c r="A275" s="322" t="s">
        <v>43</v>
      </c>
      <c r="B275" s="327" t="s">
        <v>353</v>
      </c>
      <c r="C275" s="297" t="s">
        <v>462</v>
      </c>
      <c r="D275" s="298">
        <f>VLOOKUP(B275,nhâncông!$B$654:$G$696,6,0)</f>
        <v>42465</v>
      </c>
      <c r="E275" s="20">
        <f>VLOOKUP(B275,'vattu-QLBAOTRI'!$B$127:$E$168,4,0)</f>
        <v>18846</v>
      </c>
      <c r="F275" s="20">
        <f>VLOOKUP(B275,'CCDC -QLbaotri'!$B$121:$E$163,4,0)</f>
        <v>1913</v>
      </c>
      <c r="G275" s="519">
        <f>VLOOKUP(B275,'thietbi-Qlbaotri'!$B$183:$H$225,5,0)</f>
        <v>66</v>
      </c>
      <c r="H275" s="492">
        <f>VLOOKUP(B275,'thietbi-Qlbaotri'!$B$184:$H$225,6,0)</f>
        <v>828</v>
      </c>
      <c r="I275" s="519">
        <f t="shared" si="71"/>
        <v>64118</v>
      </c>
      <c r="J275" s="300">
        <f t="shared" si="72"/>
        <v>9617.699999999999</v>
      </c>
      <c r="K275" s="301">
        <f t="shared" si="73"/>
        <v>73735.7</v>
      </c>
      <c r="L275" s="550">
        <f t="shared" si="69"/>
        <v>9617.699999999999</v>
      </c>
      <c r="M275" s="553">
        <f t="shared" si="70"/>
        <v>0</v>
      </c>
    </row>
    <row r="276" spans="1:13" s="324" customFormat="1" ht="17.25" customHeight="1">
      <c r="A276" s="322" t="s">
        <v>43</v>
      </c>
      <c r="B276" s="326" t="s">
        <v>354</v>
      </c>
      <c r="C276" s="297" t="s">
        <v>463</v>
      </c>
      <c r="D276" s="298">
        <f>VLOOKUP(B276,nhâncông!$B$654:$G$696,6,0)</f>
        <v>10616</v>
      </c>
      <c r="E276" s="20">
        <f>VLOOKUP(B276,'vattu-QLBAOTRI'!$B$127:$E$168,4,0)</f>
        <v>18846</v>
      </c>
      <c r="F276" s="20">
        <f>VLOOKUP(B276,'CCDC -QLbaotri'!$B$121:$E$163,4,0)</f>
        <v>478</v>
      </c>
      <c r="G276" s="519">
        <f>VLOOKUP(B276,'thietbi-Qlbaotri'!$B$183:$H$225,5,0)</f>
        <v>17</v>
      </c>
      <c r="H276" s="492">
        <f>VLOOKUP(B276,'thietbi-Qlbaotri'!$B$184:$H$225,6,0)</f>
        <v>207</v>
      </c>
      <c r="I276" s="519">
        <f t="shared" si="71"/>
        <v>30164</v>
      </c>
      <c r="J276" s="300">
        <f t="shared" si="72"/>
        <v>4524.599999999999</v>
      </c>
      <c r="K276" s="301">
        <f t="shared" si="73"/>
        <v>34688.6</v>
      </c>
      <c r="L276" s="550">
        <f t="shared" si="69"/>
        <v>4524.599999999999</v>
      </c>
      <c r="M276" s="553">
        <f t="shared" si="70"/>
        <v>0</v>
      </c>
    </row>
    <row r="277" spans="1:13" s="324" customFormat="1" ht="17.25" customHeight="1">
      <c r="A277" s="322" t="s">
        <v>43</v>
      </c>
      <c r="B277" s="327" t="s">
        <v>355</v>
      </c>
      <c r="C277" s="297" t="s">
        <v>447</v>
      </c>
      <c r="D277" s="298">
        <f>VLOOKUP(B277,nhâncông!$B$654:$G$696,6,0)</f>
        <v>21233</v>
      </c>
      <c r="E277" s="20">
        <f>VLOOKUP(B277,'vattu-QLBAOTRI'!$B$127:$E$168,4,0)</f>
        <v>18846</v>
      </c>
      <c r="F277" s="20">
        <f>VLOOKUP(B277,'CCDC -QLbaotri'!$B$121:$E$163,4,0)</f>
        <v>957</v>
      </c>
      <c r="G277" s="519">
        <f>VLOOKUP(B277,'thietbi-Qlbaotri'!$B$183:$H$225,5,0)</f>
        <v>33</v>
      </c>
      <c r="H277" s="492">
        <f>VLOOKUP(B277,'thietbi-Qlbaotri'!$B$184:$H$225,6,0)</f>
        <v>414</v>
      </c>
      <c r="I277" s="519">
        <f t="shared" si="71"/>
        <v>41483</v>
      </c>
      <c r="J277" s="300">
        <f t="shared" si="72"/>
        <v>6222.45</v>
      </c>
      <c r="K277" s="301">
        <f t="shared" si="73"/>
        <v>47705.45</v>
      </c>
      <c r="L277" s="550">
        <f t="shared" si="69"/>
        <v>6222.45</v>
      </c>
      <c r="M277" s="553">
        <f t="shared" si="70"/>
        <v>0</v>
      </c>
    </row>
    <row r="278" spans="1:13" ht="17.25" customHeight="1">
      <c r="A278" s="24" t="s">
        <v>529</v>
      </c>
      <c r="B278" s="287" t="s">
        <v>90</v>
      </c>
      <c r="C278" s="149" t="s">
        <v>449</v>
      </c>
      <c r="D278" s="130">
        <f>VLOOKUP(B278,nhâncông!$B$654:$G$696,6,0)</f>
        <v>17411</v>
      </c>
      <c r="E278" s="20">
        <f>VLOOKUP(B278,'vattu-QLBAOTRI'!$B$127:$E$168,4,0)</f>
        <v>18846</v>
      </c>
      <c r="F278" s="20">
        <f>VLOOKUP(B278,'CCDC -QLbaotri'!$B$121:$E$163,4,0)</f>
        <v>957</v>
      </c>
      <c r="G278" s="519">
        <f>VLOOKUP(B278,'thietbi-Qlbaotri'!$B$183:$H$225,5,0)</f>
        <v>33</v>
      </c>
      <c r="H278" s="492">
        <f>VLOOKUP(B278,'thietbi-Qlbaotri'!$B$184:$H$225,6,0)</f>
        <v>414</v>
      </c>
      <c r="I278" s="492">
        <f t="shared" si="71"/>
        <v>37661</v>
      </c>
      <c r="J278" s="168">
        <f t="shared" si="72"/>
        <v>5649.15</v>
      </c>
      <c r="K278" s="136">
        <f t="shared" si="73"/>
        <v>43310.15</v>
      </c>
      <c r="L278" s="550">
        <f t="shared" si="69"/>
        <v>5649.15</v>
      </c>
      <c r="M278" s="553">
        <f t="shared" si="70"/>
        <v>0</v>
      </c>
    </row>
    <row r="279" spans="1:13" ht="18" customHeight="1">
      <c r="A279" s="24" t="s">
        <v>528</v>
      </c>
      <c r="B279" s="287" t="s">
        <v>92</v>
      </c>
      <c r="C279" s="149" t="s">
        <v>450</v>
      </c>
      <c r="D279" s="130">
        <f>VLOOKUP(B279,nhâncông!$B$654:$G$696,6,0)</f>
        <v>10616</v>
      </c>
      <c r="E279" s="20">
        <f>VLOOKUP(B279,'vattu-QLBAOTRI'!$B$127:$E$168,4,0)</f>
        <v>18846</v>
      </c>
      <c r="F279" s="20">
        <f>VLOOKUP(B279,'CCDC -QLbaotri'!$B$121:$E$163,4,0)</f>
        <v>478</v>
      </c>
      <c r="G279" s="519">
        <f>VLOOKUP(B279,'thietbi-Qlbaotri'!$B$183:$H$225,5,0)</f>
        <v>17</v>
      </c>
      <c r="H279" s="492">
        <f>VLOOKUP(B279,'thietbi-Qlbaotri'!$B$184:$H$225,6,0)</f>
        <v>207</v>
      </c>
      <c r="I279" s="492">
        <f t="shared" si="71"/>
        <v>30164</v>
      </c>
      <c r="J279" s="168">
        <f t="shared" si="72"/>
        <v>4524.599999999999</v>
      </c>
      <c r="K279" s="136">
        <f t="shared" si="73"/>
        <v>34688.6</v>
      </c>
      <c r="L279" s="550">
        <f t="shared" si="69"/>
        <v>4524.599999999999</v>
      </c>
      <c r="M279" s="553">
        <f t="shared" si="70"/>
        <v>0</v>
      </c>
    </row>
    <row r="280" spans="1:13" ht="19.5" customHeight="1">
      <c r="A280" s="24" t="s">
        <v>527</v>
      </c>
      <c r="B280" s="287" t="s">
        <v>359</v>
      </c>
      <c r="C280" s="149" t="s">
        <v>444</v>
      </c>
      <c r="D280" s="130">
        <f>VLOOKUP(B280,nhâncông!$B$654:$G$696,6,0)</f>
        <v>424650</v>
      </c>
      <c r="E280" s="20">
        <f>VLOOKUP(B280,'vattu-QLBAOTRI'!$B$127:$E$168,4,0)</f>
        <v>15076.800000000001</v>
      </c>
      <c r="F280" s="20">
        <f>VLOOKUP(B280,'CCDC -QLbaotri'!$B$121:$E$163,4,0)</f>
        <v>19132</v>
      </c>
      <c r="G280" s="519">
        <f>VLOOKUP(B280,'thietbi-Qlbaotri'!$B$183:$H$225,5,0)</f>
        <v>15589.8</v>
      </c>
      <c r="H280" s="492">
        <f>VLOOKUP(B280,'thietbi-Qlbaotri'!$B$184:$H$225,6,0)</f>
        <v>22666.5</v>
      </c>
      <c r="I280" s="492">
        <f t="shared" si="71"/>
        <v>497115.1</v>
      </c>
      <c r="J280" s="168">
        <f t="shared" si="72"/>
        <v>74567.265</v>
      </c>
      <c r="K280" s="136">
        <f t="shared" si="73"/>
        <v>571682.365</v>
      </c>
      <c r="L280" s="550">
        <f t="shared" si="69"/>
        <v>74567.265</v>
      </c>
      <c r="M280" s="553">
        <f t="shared" si="70"/>
        <v>0</v>
      </c>
    </row>
    <row r="281" spans="1:13" s="67" customFormat="1" ht="27.75" customHeight="1">
      <c r="A281" s="147">
        <v>4</v>
      </c>
      <c r="B281" s="286" t="s">
        <v>361</v>
      </c>
      <c r="C281" s="76"/>
      <c r="D281" s="319"/>
      <c r="E281" s="319"/>
      <c r="F281" s="319"/>
      <c r="G281" s="498"/>
      <c r="H281" s="528"/>
      <c r="I281" s="528"/>
      <c r="J281" s="498"/>
      <c r="K281" s="498"/>
      <c r="L281" s="550">
        <f t="shared" si="69"/>
        <v>0</v>
      </c>
      <c r="M281" s="553">
        <f t="shared" si="70"/>
        <v>0</v>
      </c>
    </row>
    <row r="282" spans="1:13" ht="20.25" customHeight="1">
      <c r="A282" s="24" t="s">
        <v>740</v>
      </c>
      <c r="B282" s="288" t="s">
        <v>186</v>
      </c>
      <c r="C282" s="149" t="s">
        <v>444</v>
      </c>
      <c r="D282" s="130">
        <f>VLOOKUP(B282,nhâncông!$B$697:$G$710,6,0)</f>
        <v>106163</v>
      </c>
      <c r="E282" s="20">
        <f>VLOOKUP(B282,'vattu-QLBAOTRI'!$B$170:$E$182,4,0)</f>
        <v>3072.6000000000004</v>
      </c>
      <c r="F282" s="20">
        <f>VLOOKUP(B282,'CCDC -QLbaotri'!$B$164:$E$177,4,0)</f>
        <v>4783</v>
      </c>
      <c r="G282" s="492">
        <f>VLOOKUP(B282,'thietbi-Qlbaotri'!$B$226:$G$239,5,0)</f>
        <v>177.8</v>
      </c>
      <c r="H282" s="492">
        <f>VLOOKUP(B282,'thietbi-Qlbaotri'!$B$226:$H$239,6,0)</f>
        <v>2242.5</v>
      </c>
      <c r="I282" s="492">
        <f>SUM(D282:H282)</f>
        <v>116438.90000000001</v>
      </c>
      <c r="J282" s="168">
        <f>I282*15%</f>
        <v>17465.835</v>
      </c>
      <c r="K282" s="136">
        <f>I282+J282</f>
        <v>133904.73500000002</v>
      </c>
      <c r="L282" s="550">
        <f t="shared" si="69"/>
        <v>17465.835</v>
      </c>
      <c r="M282" s="553">
        <f t="shared" si="70"/>
        <v>0</v>
      </c>
    </row>
    <row r="283" spans="1:13" ht="16.5" customHeight="1">
      <c r="A283" s="24" t="s">
        <v>742</v>
      </c>
      <c r="B283" s="288" t="s">
        <v>364</v>
      </c>
      <c r="C283" s="50"/>
      <c r="D283" s="130"/>
      <c r="E283" s="405"/>
      <c r="F283" s="130"/>
      <c r="G283" s="328"/>
      <c r="H283" s="527"/>
      <c r="I283" s="527"/>
      <c r="J283" s="328"/>
      <c r="K283" s="328"/>
      <c r="L283" s="550">
        <f t="shared" si="69"/>
        <v>0</v>
      </c>
      <c r="M283" s="553">
        <f t="shared" si="70"/>
        <v>0</v>
      </c>
    </row>
    <row r="284" spans="1:13" s="338" customFormat="1" ht="16.5" customHeight="1">
      <c r="A284" s="151" t="s">
        <v>43</v>
      </c>
      <c r="B284" s="325" t="s">
        <v>366</v>
      </c>
      <c r="C284" s="297" t="s">
        <v>464</v>
      </c>
      <c r="D284" s="298">
        <f>VLOOKUP(B284,nhâncông!$B$697:$G$710,6,0)</f>
        <v>261160</v>
      </c>
      <c r="E284" s="508">
        <f>VLOOKUP(B284,'vattu-QLBAOTRI'!$B$170:$E$182,4,0)</f>
        <v>0</v>
      </c>
      <c r="F284" s="323">
        <f>VLOOKUP(B284,'CCDC -QLbaotri'!$B$164:$E$177,4,0)</f>
        <v>14349</v>
      </c>
      <c r="G284" s="492">
        <f>VLOOKUP(B284,'thietbi-Qlbaotri'!$B$226:$G$239,5,0)</f>
        <v>653.4</v>
      </c>
      <c r="H284" s="492">
        <f>VLOOKUP(B284,'thietbi-Qlbaotri'!$B$226:$H$239,6,0)</f>
        <v>13230.75</v>
      </c>
      <c r="I284" s="526">
        <f>SUM(D284:H284)</f>
        <v>289393.15</v>
      </c>
      <c r="J284" s="336">
        <f>I284*15%</f>
        <v>43408.9725</v>
      </c>
      <c r="K284" s="337">
        <f>I284+J284</f>
        <v>332802.12250000006</v>
      </c>
      <c r="L284" s="550">
        <f t="shared" si="69"/>
        <v>43408.9725</v>
      </c>
      <c r="M284" s="553">
        <f t="shared" si="70"/>
        <v>0</v>
      </c>
    </row>
    <row r="285" spans="1:13" s="338" customFormat="1" ht="17.25" customHeight="1">
      <c r="A285" s="151" t="s">
        <v>43</v>
      </c>
      <c r="B285" s="325" t="s">
        <v>369</v>
      </c>
      <c r="C285" s="297" t="s">
        <v>464</v>
      </c>
      <c r="D285" s="298">
        <f>VLOOKUP(B285,nhâncông!$B$697:$G$710,6,0)</f>
        <v>208928</v>
      </c>
      <c r="E285" s="508">
        <f>VLOOKUP(B285,'vattu-QLBAOTRI'!$B$170:$E$182,4,0)</f>
        <v>0</v>
      </c>
      <c r="F285" s="323">
        <f>VLOOKUP(B285,'CCDC -QLbaotri'!$B$164:$E$177,4,0)</f>
        <v>11479</v>
      </c>
      <c r="G285" s="492">
        <f>VLOOKUP(B285,'thietbi-Qlbaotri'!$B$226:$G$239,5,0)</f>
        <v>477</v>
      </c>
      <c r="H285" s="492">
        <f>VLOOKUP(B285,'thietbi-Qlbaotri'!$B$226:$H$239,6,0)</f>
        <v>10005</v>
      </c>
      <c r="I285" s="526">
        <f>SUM(D285:H285)</f>
        <v>230889</v>
      </c>
      <c r="J285" s="336">
        <f>I285*15%</f>
        <v>34633.35</v>
      </c>
      <c r="K285" s="337">
        <f>I285+J285</f>
        <v>265522.35</v>
      </c>
      <c r="L285" s="550">
        <f t="shared" si="69"/>
        <v>34633.35</v>
      </c>
      <c r="M285" s="553">
        <f t="shared" si="70"/>
        <v>0</v>
      </c>
    </row>
    <row r="286" spans="1:13" ht="17.25" customHeight="1">
      <c r="A286" s="281" t="s">
        <v>744</v>
      </c>
      <c r="B286" s="294" t="s">
        <v>371</v>
      </c>
      <c r="C286" s="282" t="s">
        <v>444</v>
      </c>
      <c r="D286" s="500">
        <f>VLOOKUP(B286,nhâncông!$B$697:$G$710,6,0)</f>
        <v>106163</v>
      </c>
      <c r="E286" s="283">
        <f>'vattu-QLBAOTRI'!E180</f>
        <v>29764.800000000003</v>
      </c>
      <c r="F286" s="283">
        <f>VLOOKUP(B286,'CCDC -QLbaotri'!$B$164:$E$177,4,0)</f>
        <v>4783</v>
      </c>
      <c r="G286" s="492">
        <f>VLOOKUP(B286,'thietbi-Qlbaotri'!$B$226:$G$239,5,0)</f>
        <v>4541</v>
      </c>
      <c r="H286" s="492">
        <f>VLOOKUP(B286,'thietbi-Qlbaotri'!$B$226:$H$239,6,0)</f>
        <v>6313.5</v>
      </c>
      <c r="I286" s="540">
        <f>SUM(D286:H286)</f>
        <v>151565.3</v>
      </c>
      <c r="J286" s="284">
        <f>I286*15%</f>
        <v>22734.795</v>
      </c>
      <c r="K286" s="285">
        <f>I286+J286</f>
        <v>174300.09499999997</v>
      </c>
      <c r="L286" s="550">
        <f t="shared" si="69"/>
        <v>22734.795</v>
      </c>
      <c r="M286" s="553">
        <f t="shared" si="70"/>
        <v>0</v>
      </c>
    </row>
    <row r="287" spans="1:13" s="67" customFormat="1" ht="27.75" customHeight="1" hidden="1">
      <c r="A287" s="560" t="s">
        <v>765</v>
      </c>
      <c r="B287" s="559" t="s">
        <v>487</v>
      </c>
      <c r="C287" s="504"/>
      <c r="D287" s="505"/>
      <c r="E287" s="505"/>
      <c r="F287" s="505"/>
      <c r="G287" s="505"/>
      <c r="H287" s="539"/>
      <c r="I287" s="539"/>
      <c r="J287" s="505"/>
      <c r="K287" s="505"/>
      <c r="L287" s="550">
        <f t="shared" si="69"/>
        <v>0</v>
      </c>
      <c r="M287" s="553">
        <f t="shared" si="70"/>
        <v>0</v>
      </c>
    </row>
    <row r="288" spans="1:13" s="67" customFormat="1" ht="19.5" customHeight="1" hidden="1">
      <c r="A288" s="278" t="s">
        <v>18</v>
      </c>
      <c r="B288" s="501" t="s">
        <v>373</v>
      </c>
      <c r="C288" s="502"/>
      <c r="D288" s="503"/>
      <c r="E288" s="503"/>
      <c r="F288" s="503"/>
      <c r="G288" s="536"/>
      <c r="H288" s="532"/>
      <c r="I288" s="532"/>
      <c r="J288" s="536"/>
      <c r="K288" s="536"/>
      <c r="L288" s="550">
        <f t="shared" si="69"/>
        <v>0</v>
      </c>
      <c r="M288" s="553">
        <f t="shared" si="70"/>
        <v>0</v>
      </c>
    </row>
    <row r="289" spans="1:13" s="67" customFormat="1" ht="21.75" customHeight="1" hidden="1">
      <c r="A289" s="143">
        <v>1</v>
      </c>
      <c r="B289" s="286" t="s">
        <v>374</v>
      </c>
      <c r="C289" s="76"/>
      <c r="D289" s="319"/>
      <c r="E289" s="319"/>
      <c r="F289" s="319"/>
      <c r="G289" s="498"/>
      <c r="H289" s="528"/>
      <c r="I289" s="528"/>
      <c r="J289" s="498"/>
      <c r="K289" s="498"/>
      <c r="L289" s="550">
        <f t="shared" si="69"/>
        <v>0</v>
      </c>
      <c r="M289" s="553">
        <f t="shared" si="70"/>
        <v>0</v>
      </c>
    </row>
    <row r="290" spans="1:13" ht="19.5" customHeight="1" hidden="1">
      <c r="A290" s="163" t="s">
        <v>375</v>
      </c>
      <c r="B290" s="287" t="s">
        <v>94</v>
      </c>
      <c r="C290" s="50"/>
      <c r="D290" s="130"/>
      <c r="E290" s="130"/>
      <c r="F290" s="130"/>
      <c r="G290" s="328"/>
      <c r="H290" s="527"/>
      <c r="I290" s="527"/>
      <c r="J290" s="328"/>
      <c r="K290" s="328"/>
      <c r="L290" s="550">
        <f t="shared" si="69"/>
        <v>0</v>
      </c>
      <c r="M290" s="553">
        <f t="shared" si="70"/>
        <v>0</v>
      </c>
    </row>
    <row r="291" spans="1:13" s="324" customFormat="1" ht="18.75" customHeight="1" hidden="1">
      <c r="A291" s="339" t="s">
        <v>376</v>
      </c>
      <c r="B291" s="296" t="s">
        <v>377</v>
      </c>
      <c r="C291" s="297" t="s">
        <v>465</v>
      </c>
      <c r="D291" s="298">
        <f>VLOOKUP(B291,nhâncông!$B$713:$G$750,6,0)</f>
        <v>164976</v>
      </c>
      <c r="E291" s="323">
        <f>VLOOKUP(B291,'vattu-CCTTDLTT'!$B$39:$E$74,4,0)</f>
        <v>52590.600000000006</v>
      </c>
      <c r="F291" s="412">
        <f>VLOOKUP(B291,'CCDC-CCTTDLTT'!$B$56:$E$92,4,0)</f>
        <v>3607</v>
      </c>
      <c r="G291" s="519">
        <f>VLOOKUP(B291,'THIETBI-CCTTDLTT'!$B$119:$G$156,4,0)</f>
        <v>1190</v>
      </c>
      <c r="H291" s="519">
        <f>VLOOKUP(B291,'THIETBI-CCTTDLTT'!$B$119:$G$156,5,0)</f>
        <v>5277</v>
      </c>
      <c r="I291" s="519">
        <f>SUM(D291:H291)</f>
        <v>227640.6</v>
      </c>
      <c r="J291" s="300">
        <f>I291*15%</f>
        <v>34146.09</v>
      </c>
      <c r="K291" s="301">
        <f>I291+J291</f>
        <v>261786.69</v>
      </c>
      <c r="L291" s="550">
        <f t="shared" si="69"/>
        <v>34146.09</v>
      </c>
      <c r="M291" s="553">
        <f t="shared" si="70"/>
        <v>0</v>
      </c>
    </row>
    <row r="292" spans="1:13" s="324" customFormat="1" ht="18.75" customHeight="1" hidden="1">
      <c r="A292" s="339" t="s">
        <v>379</v>
      </c>
      <c r="B292" s="296" t="s">
        <v>380</v>
      </c>
      <c r="C292" s="297" t="s">
        <v>465</v>
      </c>
      <c r="D292" s="298">
        <f>VLOOKUP(B292,nhâncông!$B$713:$G$750,6,0)</f>
        <v>141408</v>
      </c>
      <c r="E292" s="323">
        <f>VLOOKUP(B292,'vattu-CCTTDLTT'!$B$39:$E$74,4,0)</f>
        <v>52590.600000000006</v>
      </c>
      <c r="F292" s="412">
        <f>VLOOKUP(B292,'CCDC-CCTTDLTT'!$B$56:$E$92,4,0)</f>
        <v>3092</v>
      </c>
      <c r="G292" s="519">
        <f>VLOOKUP(B292,'THIETBI-CCTTDLTT'!$B$119:$G$156,4,0)</f>
        <v>1020</v>
      </c>
      <c r="H292" s="519">
        <f>VLOOKUP(B292,'THIETBI-CCTTDLTT'!$B$119:$G$156,5,0)</f>
        <v>4523</v>
      </c>
      <c r="I292" s="519">
        <f>SUM(D292:H292)</f>
        <v>202633.6</v>
      </c>
      <c r="J292" s="300">
        <f>I292*15%</f>
        <v>30395.04</v>
      </c>
      <c r="K292" s="301">
        <f>I292+J292</f>
        <v>233028.64</v>
      </c>
      <c r="L292" s="550">
        <f t="shared" si="69"/>
        <v>30395.04</v>
      </c>
      <c r="M292" s="553">
        <f t="shared" si="70"/>
        <v>0</v>
      </c>
    </row>
    <row r="293" spans="1:13" ht="18" customHeight="1" hidden="1">
      <c r="A293" s="163" t="s">
        <v>381</v>
      </c>
      <c r="B293" s="287" t="s">
        <v>202</v>
      </c>
      <c r="C293" s="149" t="s">
        <v>466</v>
      </c>
      <c r="D293" s="130">
        <f>VLOOKUP(B293,nhâncông!$B$713:$G$750,6,0)</f>
        <v>212113</v>
      </c>
      <c r="E293" s="323">
        <f>VLOOKUP(B293,'vattu-CCTTDLTT'!$B$39:$E$74,4,0)</f>
        <v>52590.600000000006</v>
      </c>
      <c r="F293" s="412">
        <f>VLOOKUP(B293,'CCDC-CCTTDLTT'!$B$56:$E$92,4,0)</f>
        <v>4638</v>
      </c>
      <c r="G293" s="519">
        <f>VLOOKUP(B293,'THIETBI-CCTTDLTT'!$B$119:$G$156,4,0)</f>
        <v>1531</v>
      </c>
      <c r="H293" s="519">
        <f>VLOOKUP(B293,'THIETBI-CCTTDLTT'!$B$119:$G$156,5,0)</f>
        <v>6784</v>
      </c>
      <c r="I293" s="492">
        <f>SUM(D293:H293)</f>
        <v>277656.6</v>
      </c>
      <c r="J293" s="168">
        <f>I293*15%</f>
        <v>41648.49</v>
      </c>
      <c r="K293" s="136">
        <f>I293+J293</f>
        <v>319305.08999999997</v>
      </c>
      <c r="L293" s="550">
        <f t="shared" si="69"/>
        <v>41648.49</v>
      </c>
      <c r="M293" s="553">
        <f t="shared" si="70"/>
        <v>0</v>
      </c>
    </row>
    <row r="294" spans="1:13" ht="18" customHeight="1" hidden="1">
      <c r="A294" s="163" t="s">
        <v>382</v>
      </c>
      <c r="B294" s="287" t="s">
        <v>195</v>
      </c>
      <c r="C294" s="149"/>
      <c r="D294" s="130"/>
      <c r="E294" s="130"/>
      <c r="F294" s="130"/>
      <c r="G294" s="328"/>
      <c r="H294" s="527"/>
      <c r="I294" s="527"/>
      <c r="J294" s="328"/>
      <c r="K294" s="328"/>
      <c r="L294" s="550">
        <f t="shared" si="69"/>
        <v>0</v>
      </c>
      <c r="M294" s="553">
        <f t="shared" si="70"/>
        <v>0</v>
      </c>
    </row>
    <row r="295" spans="1:13" s="324" customFormat="1" ht="18" customHeight="1" hidden="1">
      <c r="A295" s="339" t="s">
        <v>383</v>
      </c>
      <c r="B295" s="296" t="s">
        <v>60</v>
      </c>
      <c r="C295" s="297" t="s">
        <v>467</v>
      </c>
      <c r="D295" s="298">
        <f>VLOOKUP(B295,nhâncông!$B$713:$G$750,6,0)</f>
        <v>141408</v>
      </c>
      <c r="E295" s="323">
        <f>VLOOKUP(B295,'vattu-CCTTDLTT'!$B$39:$E$74,4,0)</f>
        <v>52590.600000000006</v>
      </c>
      <c r="F295" s="412">
        <f>VLOOKUP(B295,'CCDC-CCTTDLTT'!$B$56:$E$92,4,0)</f>
        <v>3092</v>
      </c>
      <c r="G295" s="519">
        <f>VLOOKUP(B295,'THIETBI-CCTTDLTT'!$B$119:$G$156,4,0)</f>
        <v>1020</v>
      </c>
      <c r="H295" s="519">
        <f>VLOOKUP(B295,'THIETBI-CCTTDLTT'!$B$119:$G$156,5,0)</f>
        <v>4523</v>
      </c>
      <c r="I295" s="519">
        <f aca="true" t="shared" si="74" ref="I295:I302">SUM(D295:H295)</f>
        <v>202633.6</v>
      </c>
      <c r="J295" s="300">
        <f aca="true" t="shared" si="75" ref="J295:J302">I295*15%</f>
        <v>30395.04</v>
      </c>
      <c r="K295" s="301">
        <f aca="true" t="shared" si="76" ref="K295:K302">I295+J295</f>
        <v>233028.64</v>
      </c>
      <c r="L295" s="550">
        <f t="shared" si="69"/>
        <v>30395.04</v>
      </c>
      <c r="M295" s="553">
        <f t="shared" si="70"/>
        <v>0</v>
      </c>
    </row>
    <row r="296" spans="1:13" s="324" customFormat="1" ht="18" customHeight="1" hidden="1">
      <c r="A296" s="339" t="s">
        <v>384</v>
      </c>
      <c r="B296" s="296" t="s">
        <v>355</v>
      </c>
      <c r="C296" s="297" t="s">
        <v>466</v>
      </c>
      <c r="D296" s="298">
        <f>VLOOKUP(B296,nhâncông!$B$713:$G$750,6,0)</f>
        <v>117840</v>
      </c>
      <c r="E296" s="323">
        <f>VLOOKUP(B296,'vattu-CCTTDLTT'!$B$39:$E$74,4,0)</f>
        <v>52590.600000000006</v>
      </c>
      <c r="F296" s="412">
        <f>VLOOKUP(B296,'CCDC-CCTTDLTT'!$B$56:$E$92,4,0)</f>
        <v>2577</v>
      </c>
      <c r="G296" s="519">
        <f>VLOOKUP(B296,'THIETBI-CCTTDLTT'!$B$119:$G$156,4,0)</f>
        <v>850</v>
      </c>
      <c r="H296" s="519">
        <f>VLOOKUP(B296,'THIETBI-CCTTDLTT'!$B$119:$G$156,5,0)</f>
        <v>3769</v>
      </c>
      <c r="I296" s="519">
        <f t="shared" si="74"/>
        <v>177626.6</v>
      </c>
      <c r="J296" s="300">
        <f t="shared" si="75"/>
        <v>26643.99</v>
      </c>
      <c r="K296" s="301">
        <f t="shared" si="76"/>
        <v>204270.59</v>
      </c>
      <c r="L296" s="550">
        <f t="shared" si="69"/>
        <v>26643.99</v>
      </c>
      <c r="M296" s="553">
        <f t="shared" si="70"/>
        <v>0</v>
      </c>
    </row>
    <row r="297" spans="1:13" s="324" customFormat="1" ht="18" customHeight="1" hidden="1">
      <c r="A297" s="339" t="s">
        <v>385</v>
      </c>
      <c r="B297" s="296" t="s">
        <v>386</v>
      </c>
      <c r="C297" s="297" t="s">
        <v>466</v>
      </c>
      <c r="D297" s="298">
        <f>VLOOKUP(B297,nhâncông!$B$713:$G$750,6,0)</f>
        <v>141408</v>
      </c>
      <c r="E297" s="323">
        <f>VLOOKUP(B297,'vattu-CCTTDLTT'!$B$39:$E$74,4,0)</f>
        <v>52590.600000000006</v>
      </c>
      <c r="F297" s="412">
        <f>VLOOKUP(B297,'CCDC-CCTTDLTT'!$B$56:$E$92,4,0)</f>
        <v>3092</v>
      </c>
      <c r="G297" s="519">
        <f>VLOOKUP(B297,'THIETBI-CCTTDLTT'!$B$119:$G$156,4,0)</f>
        <v>1020</v>
      </c>
      <c r="H297" s="519">
        <f>VLOOKUP(B297,'THIETBI-CCTTDLTT'!$B$119:$G$156,5,0)</f>
        <v>4523</v>
      </c>
      <c r="I297" s="519">
        <f t="shared" si="74"/>
        <v>202633.6</v>
      </c>
      <c r="J297" s="300">
        <f t="shared" si="75"/>
        <v>30395.04</v>
      </c>
      <c r="K297" s="301">
        <f t="shared" si="76"/>
        <v>233028.64</v>
      </c>
      <c r="L297" s="550">
        <f t="shared" si="69"/>
        <v>30395.04</v>
      </c>
      <c r="M297" s="553">
        <f t="shared" si="70"/>
        <v>0</v>
      </c>
    </row>
    <row r="298" spans="1:13" s="324" customFormat="1" ht="18" customHeight="1" hidden="1">
      <c r="A298" s="339" t="s">
        <v>387</v>
      </c>
      <c r="B298" s="296" t="s">
        <v>201</v>
      </c>
      <c r="C298" s="297" t="s">
        <v>467</v>
      </c>
      <c r="D298" s="298">
        <f>VLOOKUP(B298,nhâncông!$B$713:$G$750,6,0)</f>
        <v>329952</v>
      </c>
      <c r="E298" s="323">
        <f>VLOOKUP(B298,'vattu-CCTTDLTT'!$B$39:$E$74,4,0)</f>
        <v>52590.600000000006</v>
      </c>
      <c r="F298" s="412">
        <f>VLOOKUP(B298,'CCDC-CCTTDLTT'!$B$56:$E$92,4,0)</f>
        <v>3607</v>
      </c>
      <c r="G298" s="519">
        <f>VLOOKUP(B298,'THIETBI-CCTTDLTT'!$B$119:$G$156,4,0)</f>
        <v>1190</v>
      </c>
      <c r="H298" s="519">
        <f>VLOOKUP(B298,'THIETBI-CCTTDLTT'!$B$119:$G$156,5,0)</f>
        <v>5277</v>
      </c>
      <c r="I298" s="519">
        <f t="shared" si="74"/>
        <v>392616.6</v>
      </c>
      <c r="J298" s="300">
        <f t="shared" si="75"/>
        <v>58892.49</v>
      </c>
      <c r="K298" s="301">
        <f t="shared" si="76"/>
        <v>451509.08999999997</v>
      </c>
      <c r="L298" s="550">
        <f t="shared" si="69"/>
        <v>58892.49</v>
      </c>
      <c r="M298" s="553">
        <f t="shared" si="70"/>
        <v>0</v>
      </c>
    </row>
    <row r="299" spans="1:13" ht="18" customHeight="1" hidden="1">
      <c r="A299" s="163" t="s">
        <v>388</v>
      </c>
      <c r="B299" s="288" t="s">
        <v>78</v>
      </c>
      <c r="C299" s="149" t="s">
        <v>467</v>
      </c>
      <c r="D299" s="130">
        <f>VLOOKUP(B299,nhâncông!$B$713:$G$750,6,0)</f>
        <v>188544</v>
      </c>
      <c r="E299" s="323">
        <f>VLOOKUP(B299,'vattu-CCTTDLTT'!$B$39:$E$74,4,0)</f>
        <v>52590.600000000006</v>
      </c>
      <c r="F299" s="412">
        <f>VLOOKUP(B299,'CCDC-CCTTDLTT'!$B$56:$E$92,4,0)</f>
        <v>4123</v>
      </c>
      <c r="G299" s="519">
        <f>VLOOKUP(B299,'THIETBI-CCTTDLTT'!$B$119:$G$156,4,0)</f>
        <v>1360</v>
      </c>
      <c r="H299" s="519">
        <f>VLOOKUP(B299,'THIETBI-CCTTDLTT'!$B$119:$G$156,5,0)</f>
        <v>6031</v>
      </c>
      <c r="I299" s="492">
        <f t="shared" si="74"/>
        <v>252648.6</v>
      </c>
      <c r="J299" s="168">
        <f t="shared" si="75"/>
        <v>37897.29</v>
      </c>
      <c r="K299" s="136">
        <f t="shared" si="76"/>
        <v>290545.89</v>
      </c>
      <c r="L299" s="550">
        <f t="shared" si="69"/>
        <v>37897.29</v>
      </c>
      <c r="M299" s="553">
        <f t="shared" si="70"/>
        <v>0</v>
      </c>
    </row>
    <row r="300" spans="1:13" ht="18" customHeight="1" hidden="1">
      <c r="A300" s="163" t="s">
        <v>389</v>
      </c>
      <c r="B300" s="287" t="s">
        <v>90</v>
      </c>
      <c r="C300" s="149" t="s">
        <v>468</v>
      </c>
      <c r="D300" s="130">
        <f>VLOOKUP(B300,nhâncông!$B$713:$G$750,6,0)</f>
        <v>37794</v>
      </c>
      <c r="E300" s="323">
        <f>VLOOKUP(B300,'vattu-CCTTDLTT'!$B$39:$E$74,4,0)</f>
        <v>52590.600000000006</v>
      </c>
      <c r="F300" s="412">
        <f>VLOOKUP(B300,'CCDC-CCTTDLTT'!$B$56:$E$92,4,0)</f>
        <v>1031</v>
      </c>
      <c r="G300" s="519">
        <f>VLOOKUP(B300,'THIETBI-CCTTDLTT'!$B$119:$G$156,4,0)</f>
        <v>340</v>
      </c>
      <c r="H300" s="519">
        <f>VLOOKUP(B300,'THIETBI-CCTTDLTT'!$B$119:$G$156,5,0)</f>
        <v>1508</v>
      </c>
      <c r="I300" s="492">
        <f t="shared" si="74"/>
        <v>93263.6</v>
      </c>
      <c r="J300" s="168">
        <f t="shared" si="75"/>
        <v>13989.54</v>
      </c>
      <c r="K300" s="136">
        <f t="shared" si="76"/>
        <v>107253.14000000001</v>
      </c>
      <c r="L300" s="550">
        <f t="shared" si="69"/>
        <v>13989.54</v>
      </c>
      <c r="M300" s="553">
        <f t="shared" si="70"/>
        <v>0</v>
      </c>
    </row>
    <row r="301" spans="1:13" ht="18" customHeight="1" hidden="1">
      <c r="A301" s="163" t="s">
        <v>391</v>
      </c>
      <c r="B301" s="287" t="s">
        <v>92</v>
      </c>
      <c r="C301" s="149" t="s">
        <v>469</v>
      </c>
      <c r="D301" s="130">
        <f>VLOOKUP(B301,nhâncông!$B$713:$G$750,6,0)</f>
        <v>63698</v>
      </c>
      <c r="E301" s="323">
        <f>VLOOKUP(B301,'vattu-CCTTDLTT'!$B$39:$E$74,4,0)</f>
        <v>52590.600000000006</v>
      </c>
      <c r="F301" s="412">
        <f>VLOOKUP(B301,'CCDC-CCTTDLTT'!$B$56:$E$92,4,0)</f>
        <v>1546</v>
      </c>
      <c r="G301" s="519">
        <f>VLOOKUP(B301,'THIETBI-CCTTDLTT'!$B$119:$G$156,4,0)</f>
        <v>510</v>
      </c>
      <c r="H301" s="519">
        <f>VLOOKUP(B301,'THIETBI-CCTTDLTT'!$B$119:$G$156,5,0)</f>
        <v>2261</v>
      </c>
      <c r="I301" s="492">
        <f t="shared" si="74"/>
        <v>120605.6</v>
      </c>
      <c r="J301" s="168">
        <f t="shared" si="75"/>
        <v>18090.84</v>
      </c>
      <c r="K301" s="136">
        <f t="shared" si="76"/>
        <v>138696.44</v>
      </c>
      <c r="L301" s="550">
        <f t="shared" si="69"/>
        <v>18090.84</v>
      </c>
      <c r="M301" s="553">
        <f t="shared" si="70"/>
        <v>0</v>
      </c>
    </row>
    <row r="302" spans="1:13" ht="18" customHeight="1" hidden="1">
      <c r="A302" s="163" t="s">
        <v>392</v>
      </c>
      <c r="B302" s="288" t="s">
        <v>393</v>
      </c>
      <c r="C302" s="149" t="s">
        <v>470</v>
      </c>
      <c r="D302" s="130">
        <f>VLOOKUP(B302,nhâncông!$B$713:$G$750,6,0)</f>
        <v>75588</v>
      </c>
      <c r="E302" s="323">
        <f>VLOOKUP(B302,'vattu-CCTTDLTT'!$B$39:$E$74,4,0)</f>
        <v>52590.600000000006</v>
      </c>
      <c r="F302" s="412">
        <f>VLOOKUP(B302,'CCDC-CCTTDLTT'!$B$56:$E$92,4,0)</f>
        <v>2061</v>
      </c>
      <c r="G302" s="519">
        <f>VLOOKUP(B302,'THIETBI-CCTTDLTT'!$B$119:$G$156,4,0)</f>
        <v>680</v>
      </c>
      <c r="H302" s="519">
        <f>VLOOKUP(B302,'THIETBI-CCTTDLTT'!$B$119:$G$156,5,0)</f>
        <v>3015</v>
      </c>
      <c r="I302" s="492">
        <f t="shared" si="74"/>
        <v>133934.6</v>
      </c>
      <c r="J302" s="168">
        <f t="shared" si="75"/>
        <v>20090.19</v>
      </c>
      <c r="K302" s="136">
        <f t="shared" si="76"/>
        <v>154024.79</v>
      </c>
      <c r="L302" s="550">
        <f t="shared" si="69"/>
        <v>20090.19</v>
      </c>
      <c r="M302" s="553">
        <f t="shared" si="70"/>
        <v>0</v>
      </c>
    </row>
    <row r="303" spans="1:13" s="67" customFormat="1" ht="15.75" customHeight="1" hidden="1">
      <c r="A303" s="143" t="s">
        <v>182</v>
      </c>
      <c r="B303" s="286" t="s">
        <v>394</v>
      </c>
      <c r="C303" s="25"/>
      <c r="D303" s="319"/>
      <c r="E303" s="319"/>
      <c r="F303" s="319"/>
      <c r="G303" s="498"/>
      <c r="H303" s="528"/>
      <c r="I303" s="528"/>
      <c r="J303" s="498"/>
      <c r="K303" s="498"/>
      <c r="L303" s="550">
        <f>I303*0.15</f>
        <v>0</v>
      </c>
      <c r="M303" s="553">
        <f t="shared" si="70"/>
        <v>0</v>
      </c>
    </row>
    <row r="304" spans="1:13" ht="15.75" customHeight="1" hidden="1">
      <c r="A304" s="163" t="s">
        <v>184</v>
      </c>
      <c r="B304" s="287" t="s">
        <v>94</v>
      </c>
      <c r="C304" s="148"/>
      <c r="D304" s="130"/>
      <c r="E304" s="130"/>
      <c r="F304" s="130"/>
      <c r="G304" s="328"/>
      <c r="H304" s="527"/>
      <c r="I304" s="527"/>
      <c r="J304" s="328"/>
      <c r="K304" s="328"/>
      <c r="L304" s="550">
        <f>I304*0.15</f>
        <v>0</v>
      </c>
      <c r="M304" s="553">
        <f t="shared" si="70"/>
        <v>0</v>
      </c>
    </row>
    <row r="305" spans="1:13" s="324" customFormat="1" ht="15.75" customHeight="1" hidden="1">
      <c r="A305" s="339" t="s">
        <v>395</v>
      </c>
      <c r="B305" s="296" t="s">
        <v>377</v>
      </c>
      <c r="C305" s="297" t="s">
        <v>471</v>
      </c>
      <c r="D305" s="298">
        <f>VLOOKUP(B305,nhâncông!$B$751:$G$799,6,0)</f>
        <v>169860</v>
      </c>
      <c r="E305" s="412">
        <f>VLOOKUP(B305,'vattu-CCTTDLTT'!$B$76:$E$126,4,0)</f>
        <v>36952.200000000004</v>
      </c>
      <c r="F305" s="323">
        <f>VLOOKUP(B305,'CCDC-CCTTDLTT'!$B$94:$E$144,4,0)</f>
        <v>4123</v>
      </c>
      <c r="G305" s="492">
        <f>VLOOKUP(B305,'THIETBI-CCTTDLTT'!$B$157:$G$205,4,0)</f>
        <v>651.4</v>
      </c>
      <c r="H305" s="519">
        <f>VLOOKUP(B305,'THIETBI-CCTTDLTT'!$B$158:$G$208,5,0)</f>
        <v>4088.25</v>
      </c>
      <c r="I305" s="519">
        <f>SUM(D305:H305)</f>
        <v>215674.85</v>
      </c>
      <c r="J305" s="300">
        <f>I305*15%</f>
        <v>32351.2275</v>
      </c>
      <c r="K305" s="301">
        <f>I305+J305</f>
        <v>248026.0775</v>
      </c>
      <c r="L305" s="550">
        <f aca="true" t="shared" si="77" ref="L305:L328">I305*0.15</f>
        <v>32351.2275</v>
      </c>
      <c r="M305" s="553">
        <f t="shared" si="70"/>
        <v>0</v>
      </c>
    </row>
    <row r="306" spans="1:13" s="324" customFormat="1" ht="17.25" customHeight="1" hidden="1">
      <c r="A306" s="339" t="s">
        <v>396</v>
      </c>
      <c r="B306" s="296" t="s">
        <v>397</v>
      </c>
      <c r="C306" s="297" t="s">
        <v>471</v>
      </c>
      <c r="D306" s="298">
        <f>VLOOKUP(B306,nhâncông!$B$751:$G$799,6,0)</f>
        <v>63698</v>
      </c>
      <c r="E306" s="412">
        <f>VLOOKUP(B306,'vattu-CCTTDLTT'!$B$76:$E$126,4,0)</f>
        <v>36952.200000000004</v>
      </c>
      <c r="F306" s="323">
        <f>VLOOKUP(B306,'CCDC-CCTTDLTT'!$B$94:$E$144,4,0)</f>
        <v>1546</v>
      </c>
      <c r="G306" s="492">
        <f>VLOOKUP(B306,'THIETBI-CCTTDLTT'!$B$157:$G$205,4,0)</f>
        <v>353.6</v>
      </c>
      <c r="H306" s="519">
        <f>VLOOKUP(B306,'THIETBI-CCTTDLTT'!$B$158:$G$208,5,0)</f>
        <v>1483.5</v>
      </c>
      <c r="I306" s="519">
        <f>SUM(D306:H306)</f>
        <v>104033.30000000002</v>
      </c>
      <c r="J306" s="300">
        <f>I306*15%</f>
        <v>15604.995000000003</v>
      </c>
      <c r="K306" s="301">
        <f>I306+J306</f>
        <v>119638.29500000001</v>
      </c>
      <c r="L306" s="550">
        <f t="shared" si="77"/>
        <v>15604.995000000003</v>
      </c>
      <c r="M306" s="553">
        <f t="shared" si="70"/>
        <v>0</v>
      </c>
    </row>
    <row r="307" spans="1:13" s="324" customFormat="1" ht="17.25" customHeight="1" hidden="1">
      <c r="A307" s="339" t="s">
        <v>398</v>
      </c>
      <c r="B307" s="296" t="s">
        <v>399</v>
      </c>
      <c r="C307" s="297" t="s">
        <v>471</v>
      </c>
      <c r="D307" s="298">
        <f>VLOOKUP(B307,nhâncông!$B$751:$G$799,6,0)</f>
        <v>53081</v>
      </c>
      <c r="E307" s="412">
        <f>VLOOKUP(B307,'vattu-CCTTDLTT'!$B$76:$E$126,4,0)</f>
        <v>36952.200000000004</v>
      </c>
      <c r="F307" s="323">
        <f>VLOOKUP(B307,'CCDC-CCTTDLTT'!$B$94:$E$144,4,0)</f>
        <v>1288</v>
      </c>
      <c r="G307" s="492">
        <f>VLOOKUP(B307,'THIETBI-CCTTDLTT'!$B$157:$G$205,4,0)</f>
        <v>150.6</v>
      </c>
      <c r="H307" s="519">
        <f>VLOOKUP(B307,'THIETBI-CCTTDLTT'!$B$158:$G$208,5,0)</f>
        <v>1069.5</v>
      </c>
      <c r="I307" s="519">
        <f>SUM(D307:H307)</f>
        <v>92541.30000000002</v>
      </c>
      <c r="J307" s="300">
        <f>I307*15%</f>
        <v>13881.195000000002</v>
      </c>
      <c r="K307" s="301">
        <f>I307+J307</f>
        <v>106422.49500000002</v>
      </c>
      <c r="L307" s="550">
        <f t="shared" si="77"/>
        <v>13881.195000000002</v>
      </c>
      <c r="M307" s="553">
        <f t="shared" si="70"/>
        <v>0</v>
      </c>
    </row>
    <row r="308" spans="1:13" s="324" customFormat="1" ht="12.75" hidden="1">
      <c r="A308" s="339" t="s">
        <v>400</v>
      </c>
      <c r="B308" s="296" t="s">
        <v>401</v>
      </c>
      <c r="C308" s="297" t="s">
        <v>471</v>
      </c>
      <c r="D308" s="298">
        <f>VLOOKUP(B308,nhâncông!$B$751:$G$799,6,0)</f>
        <v>53081</v>
      </c>
      <c r="E308" s="412">
        <f>VLOOKUP(B308,'vattu-CCTTDLTT'!$B$76:$E$126,4,0)</f>
        <v>36952.200000000004</v>
      </c>
      <c r="F308" s="323">
        <f>VLOOKUP(B308,'CCDC-CCTTDLTT'!$B$94:$E$144,4,0)</f>
        <v>1288</v>
      </c>
      <c r="G308" s="492">
        <f>VLOOKUP(B308,'THIETBI-CCTTDLTT'!$B$157:$G$205,4,0)</f>
        <v>328.2</v>
      </c>
      <c r="H308" s="519">
        <f>VLOOKUP(B308,'THIETBI-CCTTDLTT'!$B$158:$G$208,5,0)</f>
        <v>1173</v>
      </c>
      <c r="I308" s="519">
        <f>SUM(D308:H308)</f>
        <v>92822.40000000001</v>
      </c>
      <c r="J308" s="300">
        <f>I308*15%</f>
        <v>13923.36</v>
      </c>
      <c r="K308" s="301">
        <f>I308+J308</f>
        <v>106745.76000000001</v>
      </c>
      <c r="L308" s="550">
        <f t="shared" si="77"/>
        <v>13923.36</v>
      </c>
      <c r="M308" s="553">
        <f t="shared" si="70"/>
        <v>0</v>
      </c>
    </row>
    <row r="309" spans="1:13" s="324" customFormat="1" ht="16.5" customHeight="1" hidden="1">
      <c r="A309" s="339" t="s">
        <v>402</v>
      </c>
      <c r="B309" s="296" t="s">
        <v>403</v>
      </c>
      <c r="C309" s="297" t="s">
        <v>471</v>
      </c>
      <c r="D309" s="298">
        <f>VLOOKUP(B309,nhâncông!$B$751:$G$799,6,0)</f>
        <v>53081</v>
      </c>
      <c r="E309" s="412">
        <f>VLOOKUP(B309,'vattu-CCTTDLTT'!$B$76:$E$126,4,0)</f>
        <v>36952.200000000004</v>
      </c>
      <c r="F309" s="323">
        <f>VLOOKUP(B309,'CCDC-CCTTDLTT'!$B$94:$E$144,4,0)</f>
        <v>1288</v>
      </c>
      <c r="G309" s="492">
        <f>VLOOKUP(B309,'THIETBI-CCTTDLTT'!$B$157:$G$205,4,0)</f>
        <v>150.6</v>
      </c>
      <c r="H309" s="519">
        <f>VLOOKUP(B309,'THIETBI-CCTTDLTT'!$B$158:$G$208,5,0)</f>
        <v>1069.5</v>
      </c>
      <c r="I309" s="519">
        <f>SUM(D309:H309)</f>
        <v>92541.30000000002</v>
      </c>
      <c r="J309" s="300">
        <f>I309*15%</f>
        <v>13881.195000000002</v>
      </c>
      <c r="K309" s="301">
        <f>I309+J309</f>
        <v>106422.49500000002</v>
      </c>
      <c r="L309" s="550">
        <f t="shared" si="77"/>
        <v>13881.195000000002</v>
      </c>
      <c r="M309" s="553">
        <f t="shared" si="70"/>
        <v>0</v>
      </c>
    </row>
    <row r="310" spans="1:13" ht="15" customHeight="1" hidden="1">
      <c r="A310" s="163" t="s">
        <v>192</v>
      </c>
      <c r="B310" s="287" t="s">
        <v>404</v>
      </c>
      <c r="C310" s="22"/>
      <c r="D310" s="130"/>
      <c r="E310" s="328"/>
      <c r="F310" s="328"/>
      <c r="G310" s="328"/>
      <c r="H310" s="527"/>
      <c r="I310" s="527"/>
      <c r="J310" s="328"/>
      <c r="K310" s="328"/>
      <c r="L310" s="550">
        <f t="shared" si="77"/>
        <v>0</v>
      </c>
      <c r="M310" s="553">
        <f t="shared" si="70"/>
        <v>0</v>
      </c>
    </row>
    <row r="311" spans="1:13" s="324" customFormat="1" ht="15" customHeight="1" hidden="1">
      <c r="A311" s="339" t="s">
        <v>405</v>
      </c>
      <c r="B311" s="325" t="s">
        <v>406</v>
      </c>
      <c r="C311" s="297" t="s">
        <v>472</v>
      </c>
      <c r="D311" s="298">
        <f>VLOOKUP(B311,nhâncông!$B$751:$G$799,6,0)</f>
        <v>233558</v>
      </c>
      <c r="E311" s="412">
        <f>VLOOKUP(B311,'vattu-CCTTDLTT'!$B$76:$E$126,4,0)</f>
        <v>45592.200000000004</v>
      </c>
      <c r="F311" s="323">
        <f>VLOOKUP(B311,'CCDC-CCTTDLTT'!$B$94:$E$144,4,0)</f>
        <v>5668</v>
      </c>
      <c r="G311" s="492">
        <f>VLOOKUP(B311,'THIETBI-CCTTDLTT'!$B$157:$G$205,4,0)</f>
        <v>4671</v>
      </c>
      <c r="H311" s="519">
        <f>VLOOKUP(B311,'THIETBI-CCTTDLTT'!$B$158:$G$208,5,0)</f>
        <v>10850.25</v>
      </c>
      <c r="I311" s="519">
        <f>SUM(D311:H311)</f>
        <v>300339.45</v>
      </c>
      <c r="J311" s="300">
        <f>I311*15%</f>
        <v>45050.9175</v>
      </c>
      <c r="K311" s="301">
        <f>I311+J311</f>
        <v>345390.3675</v>
      </c>
      <c r="L311" s="550">
        <f t="shared" si="77"/>
        <v>45050.9175</v>
      </c>
      <c r="M311" s="553">
        <f t="shared" si="70"/>
        <v>0</v>
      </c>
    </row>
    <row r="312" spans="1:13" s="324" customFormat="1" ht="15.75" customHeight="1" hidden="1">
      <c r="A312" s="339" t="s">
        <v>407</v>
      </c>
      <c r="B312" s="325" t="s">
        <v>408</v>
      </c>
      <c r="C312" s="297" t="s">
        <v>472</v>
      </c>
      <c r="D312" s="298">
        <f>VLOOKUP(B312,nhâncông!$B$751:$G$799,6,0)</f>
        <v>42465</v>
      </c>
      <c r="E312" s="412">
        <f>VLOOKUP(B312,'vattu-CCTTDLTT'!$B$76:$E$126,4,0)</f>
        <v>45592.200000000004</v>
      </c>
      <c r="F312" s="323">
        <f>VLOOKUP(B312,'CCDC-CCTTDLTT'!$B$94:$E$144,4,0)</f>
        <v>1031</v>
      </c>
      <c r="G312" s="492">
        <f>VLOOKUP(B312,'THIETBI-CCTTDLTT'!$B$157:$G$205,4,0)</f>
        <v>661.8</v>
      </c>
      <c r="H312" s="519">
        <f>VLOOKUP(B312,'THIETBI-CCTTDLTT'!$B$158:$G$208,5,0)</f>
        <v>1794</v>
      </c>
      <c r="I312" s="519">
        <f>SUM(D312:H312)</f>
        <v>91544.00000000001</v>
      </c>
      <c r="J312" s="300">
        <f>I312*15%</f>
        <v>13731.600000000002</v>
      </c>
      <c r="K312" s="301">
        <f>I312+J312</f>
        <v>105275.60000000002</v>
      </c>
      <c r="L312" s="550">
        <f t="shared" si="77"/>
        <v>13731.600000000002</v>
      </c>
      <c r="M312" s="553">
        <f t="shared" si="70"/>
        <v>0</v>
      </c>
    </row>
    <row r="313" spans="1:13" ht="17.25" customHeight="1" hidden="1">
      <c r="A313" s="163" t="s">
        <v>409</v>
      </c>
      <c r="B313" s="288" t="s">
        <v>195</v>
      </c>
      <c r="C313" s="148"/>
      <c r="D313" s="130"/>
      <c r="E313" s="328"/>
      <c r="F313" s="328"/>
      <c r="G313" s="328"/>
      <c r="H313" s="527"/>
      <c r="I313" s="527"/>
      <c r="J313" s="328"/>
      <c r="K313" s="328"/>
      <c r="L313" s="550">
        <f t="shared" si="77"/>
        <v>0</v>
      </c>
      <c r="M313" s="553">
        <f t="shared" si="70"/>
        <v>0</v>
      </c>
    </row>
    <row r="314" spans="1:13" s="324" customFormat="1" ht="17.25" customHeight="1" hidden="1">
      <c r="A314" s="339" t="s">
        <v>410</v>
      </c>
      <c r="B314" s="325" t="s">
        <v>411</v>
      </c>
      <c r="C314" s="297" t="s">
        <v>473</v>
      </c>
      <c r="D314" s="298">
        <f>VLOOKUP(B314,nhâncông!$B$751:$G$799,6,0)</f>
        <v>169860</v>
      </c>
      <c r="E314" s="412">
        <f>VLOOKUP(B314,'vattu-CCTTDLTT'!$B$76:$E$126,4,0)</f>
        <v>36952.200000000004</v>
      </c>
      <c r="F314" s="323">
        <f>VLOOKUP(B314,'CCDC-CCTTDLTT'!$B$94:$E$144,4,0)</f>
        <v>4123</v>
      </c>
      <c r="G314" s="492">
        <f>VLOOKUP(B314,'THIETBI-CCTTDLTT'!$B$157:$G$205,4,0)</f>
        <v>279.4</v>
      </c>
      <c r="H314" s="519">
        <f>VLOOKUP(B314,'THIETBI-CCTTDLTT'!$B$158:$G$208,5,0)</f>
        <v>3501.7499999999995</v>
      </c>
      <c r="I314" s="519">
        <f aca="true" t="shared" si="78" ref="I314:I322">SUM(D314:H314)</f>
        <v>214716.35</v>
      </c>
      <c r="J314" s="300">
        <f aca="true" t="shared" si="79" ref="J314:J322">I314*15%</f>
        <v>32207.4525</v>
      </c>
      <c r="K314" s="301">
        <f aca="true" t="shared" si="80" ref="K314:K322">I314+J314</f>
        <v>246923.8025</v>
      </c>
      <c r="L314" s="550">
        <f t="shared" si="77"/>
        <v>32207.4525</v>
      </c>
      <c r="M314" s="553">
        <f t="shared" si="70"/>
        <v>0</v>
      </c>
    </row>
    <row r="315" spans="1:13" s="324" customFormat="1" ht="19.5" customHeight="1" hidden="1">
      <c r="A315" s="339" t="s">
        <v>412</v>
      </c>
      <c r="B315" s="325" t="s">
        <v>413</v>
      </c>
      <c r="C315" s="297" t="s">
        <v>472</v>
      </c>
      <c r="D315" s="298">
        <f>VLOOKUP(B315,nhâncông!$B$751:$G$799,6,0)</f>
        <v>21233</v>
      </c>
      <c r="E315" s="412">
        <f>VLOOKUP(B315,'vattu-CCTTDLTT'!$B$76:$E$126,4,0)</f>
        <v>36952.200000000004</v>
      </c>
      <c r="F315" s="323">
        <f>VLOOKUP(B315,'CCDC-CCTTDLTT'!$B$94:$E$144,4,0)</f>
        <v>515</v>
      </c>
      <c r="G315" s="492">
        <f>VLOOKUP(B315,'THIETBI-CCTTDLTT'!$B$157:$G$205,4,0)</f>
        <v>25.400000000000002</v>
      </c>
      <c r="H315" s="519">
        <f>VLOOKUP(B315,'THIETBI-CCTTDLTT'!$B$158:$G$208,5,0)</f>
        <v>310.5</v>
      </c>
      <c r="I315" s="519">
        <f t="shared" si="78"/>
        <v>59036.100000000006</v>
      </c>
      <c r="J315" s="300">
        <f t="shared" si="79"/>
        <v>8855.415</v>
      </c>
      <c r="K315" s="301">
        <f t="shared" si="80"/>
        <v>67891.51500000001</v>
      </c>
      <c r="L315" s="550">
        <f t="shared" si="77"/>
        <v>8855.415</v>
      </c>
      <c r="M315" s="553">
        <f t="shared" si="70"/>
        <v>0</v>
      </c>
    </row>
    <row r="316" spans="1:13" s="324" customFormat="1" ht="19.5" customHeight="1" hidden="1">
      <c r="A316" s="339" t="s">
        <v>414</v>
      </c>
      <c r="B316" s="325" t="s">
        <v>415</v>
      </c>
      <c r="C316" s="297" t="s">
        <v>472</v>
      </c>
      <c r="D316" s="298">
        <f>VLOOKUP(B316,nhâncông!$B$751:$G$799,6,0)</f>
        <v>212325</v>
      </c>
      <c r="E316" s="412">
        <f>VLOOKUP(B316,'vattu-CCTTDLTT'!$B$76:$E$126,4,0)</f>
        <v>36952.200000000004</v>
      </c>
      <c r="F316" s="323">
        <f>VLOOKUP(B316,'CCDC-CCTTDLTT'!$B$94:$E$144,4,0)</f>
        <v>5153</v>
      </c>
      <c r="G316" s="492">
        <f>VLOOKUP(B316,'THIETBI-CCTTDLTT'!$B$157:$G$205,4,0)</f>
        <v>21930.2</v>
      </c>
      <c r="H316" s="519">
        <f>VLOOKUP(B316,'THIETBI-CCTTDLTT'!$B$158:$G$208,5,0)</f>
        <v>11091.75</v>
      </c>
      <c r="I316" s="519">
        <f t="shared" si="78"/>
        <v>287452.15</v>
      </c>
      <c r="J316" s="300">
        <f t="shared" si="79"/>
        <v>43117.8225</v>
      </c>
      <c r="K316" s="301">
        <f t="shared" si="80"/>
        <v>330569.97250000003</v>
      </c>
      <c r="L316" s="550">
        <f t="shared" si="77"/>
        <v>43117.8225</v>
      </c>
      <c r="M316" s="553">
        <f t="shared" si="70"/>
        <v>0</v>
      </c>
    </row>
    <row r="317" spans="1:13" s="324" customFormat="1" ht="19.5" customHeight="1" hidden="1">
      <c r="A317" s="339" t="s">
        <v>416</v>
      </c>
      <c r="B317" s="296" t="s">
        <v>417</v>
      </c>
      <c r="C317" s="297" t="s">
        <v>473</v>
      </c>
      <c r="D317" s="298">
        <f>VLOOKUP(B317,nhâncông!$B$751:$G$799,6,0)</f>
        <v>212325</v>
      </c>
      <c r="E317" s="412">
        <f>VLOOKUP(B317,'vattu-CCTTDLTT'!$B$76:$E$126,4,0)</f>
        <v>45592.200000000004</v>
      </c>
      <c r="F317" s="323">
        <f>VLOOKUP(B317,'CCDC-CCTTDLTT'!$B$94:$E$144,4,0)</f>
        <v>5153</v>
      </c>
      <c r="G317" s="492">
        <f>VLOOKUP(B317,'THIETBI-CCTTDLTT'!$B$157:$G$205,4,0)</f>
        <v>3996.2</v>
      </c>
      <c r="H317" s="519">
        <f>VLOOKUP(B317,'THIETBI-CCTTDLTT'!$B$158:$G$208,5,0)</f>
        <v>11091.75</v>
      </c>
      <c r="I317" s="519">
        <f t="shared" si="78"/>
        <v>278158.15</v>
      </c>
      <c r="J317" s="300">
        <f t="shared" si="79"/>
        <v>41723.7225</v>
      </c>
      <c r="K317" s="301">
        <f t="shared" si="80"/>
        <v>319881.87250000006</v>
      </c>
      <c r="L317" s="550">
        <f t="shared" si="77"/>
        <v>41723.7225</v>
      </c>
      <c r="M317" s="553">
        <f t="shared" si="70"/>
        <v>0</v>
      </c>
    </row>
    <row r="318" spans="1:13" ht="15" customHeight="1" hidden="1">
      <c r="A318" s="163" t="s">
        <v>418</v>
      </c>
      <c r="B318" s="287" t="s">
        <v>419</v>
      </c>
      <c r="C318" s="149" t="s">
        <v>473</v>
      </c>
      <c r="D318" s="130">
        <f>VLOOKUP(B318,nhâncông!$B$751:$G$799,6,0)</f>
        <v>424650</v>
      </c>
      <c r="E318" s="412">
        <f>VLOOKUP(B318,'vattu-CCTTDLTT'!$B$76:$E$126,4,0)</f>
        <v>45592.200000000004</v>
      </c>
      <c r="F318" s="323">
        <f>VLOOKUP(B318,'CCDC-CCTTDLTT'!$B$94:$E$144,4,0)</f>
        <v>10306</v>
      </c>
      <c r="G318" s="492">
        <f>VLOOKUP(B318,'THIETBI-CCTTDLTT'!$B$157:$G$205,4,0)</f>
        <v>8017.8</v>
      </c>
      <c r="H318" s="519">
        <f>VLOOKUP(B318,'THIETBI-CCTTDLTT'!$B$158:$G$208,5,0)</f>
        <v>22511.25</v>
      </c>
      <c r="I318" s="492">
        <f t="shared" si="78"/>
        <v>511077.25</v>
      </c>
      <c r="J318" s="168">
        <f t="shared" si="79"/>
        <v>76661.5875</v>
      </c>
      <c r="K318" s="136">
        <f t="shared" si="80"/>
        <v>587738.8375</v>
      </c>
      <c r="L318" s="550">
        <f t="shared" si="77"/>
        <v>76661.5875</v>
      </c>
      <c r="M318" s="553">
        <f t="shared" si="70"/>
        <v>0</v>
      </c>
    </row>
    <row r="319" spans="1:13" ht="15" customHeight="1" hidden="1">
      <c r="A319" s="163" t="s">
        <v>420</v>
      </c>
      <c r="B319" s="287" t="s">
        <v>421</v>
      </c>
      <c r="C319" s="149" t="s">
        <v>474</v>
      </c>
      <c r="D319" s="130">
        <f>VLOOKUP(B319,nhâncông!$B$751:$G$799,6,0)</f>
        <v>10616</v>
      </c>
      <c r="E319" s="412">
        <f>VLOOKUP(B319,'vattu-CCTTDLTT'!$B$76:$E$126,4,0)</f>
        <v>36952.200000000004</v>
      </c>
      <c r="F319" s="323">
        <f>VLOOKUP(B319,'CCDC-CCTTDLTT'!$B$94:$E$144,4,0)</f>
        <v>258</v>
      </c>
      <c r="G319" s="492">
        <f>VLOOKUP(B319,'THIETBI-CCTTDLTT'!$B$157:$G$205,4,0)</f>
        <v>25.400000000000002</v>
      </c>
      <c r="H319" s="519">
        <f>VLOOKUP(B319,'THIETBI-CCTTDLTT'!$B$158:$G$208,5,0)</f>
        <v>310.5</v>
      </c>
      <c r="I319" s="492">
        <f t="shared" si="78"/>
        <v>48162.100000000006</v>
      </c>
      <c r="J319" s="168">
        <f t="shared" si="79"/>
        <v>7224.3150000000005</v>
      </c>
      <c r="K319" s="136">
        <f t="shared" si="80"/>
        <v>55386.41500000001</v>
      </c>
      <c r="L319" s="550">
        <f t="shared" si="77"/>
        <v>7224.3150000000005</v>
      </c>
      <c r="M319" s="553">
        <f t="shared" si="70"/>
        <v>0</v>
      </c>
    </row>
    <row r="320" spans="1:13" ht="18.75" customHeight="1" hidden="1">
      <c r="A320" s="163" t="s">
        <v>422</v>
      </c>
      <c r="B320" s="287" t="s">
        <v>423</v>
      </c>
      <c r="C320" s="149" t="s">
        <v>475</v>
      </c>
      <c r="D320" s="130">
        <f>VLOOKUP(B320,nhâncông!$B$751:$G$799,6,0)</f>
        <v>31849</v>
      </c>
      <c r="E320" s="412">
        <f>VLOOKUP(B320,'vattu-CCTTDLTT'!$B$76:$E$126,4,0)</f>
        <v>36952.200000000004</v>
      </c>
      <c r="F320" s="323">
        <f>VLOOKUP(B320,'CCDC-CCTTDLTT'!$B$94:$E$144,4,0)</f>
        <v>773</v>
      </c>
      <c r="G320" s="492">
        <f>VLOOKUP(B320,'THIETBI-CCTTDLTT'!$B$157:$G$205,4,0)</f>
        <v>0</v>
      </c>
      <c r="H320" s="519">
        <f>VLOOKUP(B320,'THIETBI-CCTTDLTT'!$B$158:$G$208,5,0)</f>
        <v>0</v>
      </c>
      <c r="I320" s="492">
        <f t="shared" si="78"/>
        <v>69574.20000000001</v>
      </c>
      <c r="J320" s="168">
        <f t="shared" si="79"/>
        <v>10436.130000000001</v>
      </c>
      <c r="K320" s="136">
        <f t="shared" si="80"/>
        <v>80010.33000000002</v>
      </c>
      <c r="L320" s="550">
        <f t="shared" si="77"/>
        <v>10436.130000000001</v>
      </c>
      <c r="M320" s="553">
        <f t="shared" si="70"/>
        <v>0</v>
      </c>
    </row>
    <row r="321" spans="1:13" ht="19.5" customHeight="1" hidden="1">
      <c r="A321" s="163" t="s">
        <v>424</v>
      </c>
      <c r="B321" s="287" t="s">
        <v>425</v>
      </c>
      <c r="C321" s="149" t="s">
        <v>476</v>
      </c>
      <c r="D321" s="130">
        <f>VLOOKUP(B321,nhâncông!$B$751:$G$799,6,0)</f>
        <v>42465</v>
      </c>
      <c r="E321" s="412">
        <f>VLOOKUP(B321,'vattu-CCTTDLTT'!$B$76:$E$126,4,0)</f>
        <v>45592.200000000004</v>
      </c>
      <c r="F321" s="323">
        <f>VLOOKUP(B321,'CCDC-CCTTDLTT'!$B$94:$E$145,4,0)</f>
        <v>1031</v>
      </c>
      <c r="G321" s="492">
        <f>VLOOKUP(B321,'THIETBI-CCTTDLTT'!$B$157:$G$205,4,0)</f>
        <v>600.6999999999999</v>
      </c>
      <c r="H321" s="519">
        <f>VLOOKUP(B321,'THIETBI-CCTTDLTT'!$B$158:$G$209,5,0)</f>
        <v>1673.25</v>
      </c>
      <c r="I321" s="492">
        <f t="shared" si="78"/>
        <v>91362.15000000001</v>
      </c>
      <c r="J321" s="168">
        <f t="shared" si="79"/>
        <v>13704.3225</v>
      </c>
      <c r="K321" s="136">
        <f t="shared" si="80"/>
        <v>105066.4725</v>
      </c>
      <c r="L321" s="550">
        <f t="shared" si="77"/>
        <v>13704.3225</v>
      </c>
      <c r="M321" s="553">
        <f t="shared" si="70"/>
        <v>0</v>
      </c>
    </row>
    <row r="322" spans="1:13" s="67" customFormat="1" ht="22.5" customHeight="1" hidden="1">
      <c r="A322" s="143" t="s">
        <v>426</v>
      </c>
      <c r="B322" s="286" t="s">
        <v>427</v>
      </c>
      <c r="C322" s="331" t="s">
        <v>454</v>
      </c>
      <c r="D322" s="319">
        <f>VLOOKUP(B322,nhâncông!$B$751:$G$800,6,0)</f>
        <v>743138</v>
      </c>
      <c r="E322" s="413">
        <f>VLOOKUP(B322,'vattu-CCTTDLTT'!$B$76:$E$126,4,0)</f>
        <v>20493</v>
      </c>
      <c r="F322" s="506">
        <f>VLOOKUP(B322,'CCDC-CCTTDLTT'!$B$94:$E$145,4,0)</f>
        <v>18036</v>
      </c>
      <c r="G322" s="525">
        <f>VLOOKUP(B322,'THIETBI-CCTTDLTT'!$B$157:$G$209,4,0)</f>
        <v>1193.8</v>
      </c>
      <c r="H322" s="535">
        <f>VLOOKUP(B322,'THIETBI-CCTTDLTT'!$B$158:$G$209,5,0)</f>
        <v>14990.25</v>
      </c>
      <c r="I322" s="525">
        <f t="shared" si="78"/>
        <v>797851.05</v>
      </c>
      <c r="J322" s="320">
        <f t="shared" si="79"/>
        <v>119677.6575</v>
      </c>
      <c r="K322" s="321">
        <f t="shared" si="80"/>
        <v>917528.7075</v>
      </c>
      <c r="L322" s="550">
        <f t="shared" si="77"/>
        <v>119677.6575</v>
      </c>
      <c r="M322" s="553">
        <f t="shared" si="70"/>
        <v>0</v>
      </c>
    </row>
    <row r="323" spans="1:13" s="67" customFormat="1" ht="30.75" customHeight="1" hidden="1">
      <c r="A323" s="157" t="s">
        <v>19</v>
      </c>
      <c r="B323" s="162" t="s">
        <v>433</v>
      </c>
      <c r="C323" s="21"/>
      <c r="D323" s="319"/>
      <c r="E323" s="319"/>
      <c r="F323" s="319"/>
      <c r="G323" s="498"/>
      <c r="H323" s="528"/>
      <c r="I323" s="528"/>
      <c r="J323" s="498"/>
      <c r="K323" s="498"/>
      <c r="L323" s="550">
        <f t="shared" si="77"/>
        <v>0</v>
      </c>
      <c r="M323" s="553">
        <f t="shared" si="70"/>
        <v>0</v>
      </c>
    </row>
    <row r="324" spans="1:13" ht="15.75" customHeight="1" hidden="1">
      <c r="A324" s="24" t="s">
        <v>204</v>
      </c>
      <c r="B324" s="287" t="s">
        <v>428</v>
      </c>
      <c r="C324" s="50"/>
      <c r="D324" s="130">
        <f>VLOOKUP(B324,nhâncông!$B$803:$G$816,6,0)</f>
        <v>1776202</v>
      </c>
      <c r="E324" s="20">
        <f>'vattu-CCTTDLTT'!E128</f>
        <v>694195.9199999998</v>
      </c>
      <c r="F324" s="20">
        <f>VLOOKUP(B324,'CCDC-CCTTDLTT'!$B$146:$E$158,4,0)</f>
        <v>38959.2</v>
      </c>
      <c r="G324" s="492">
        <f>VLOOKUP(B324,'THIETBI-CCTTDLTT'!$B$209:$G$231,4,0)</f>
        <v>12853</v>
      </c>
      <c r="H324" s="492">
        <f>VLOOKUP(B324,'THIETBI-CCTTDLTT'!$B$209:$G$232,5,0)</f>
        <v>56989</v>
      </c>
      <c r="I324" s="492">
        <f>SUM(D324:H324)</f>
        <v>2579199.12</v>
      </c>
      <c r="J324" s="168">
        <f>I324*15%</f>
        <v>386879.868</v>
      </c>
      <c r="K324" s="136">
        <f>I324+J324</f>
        <v>2966078.988</v>
      </c>
      <c r="L324" s="550">
        <f t="shared" si="77"/>
        <v>386879.868</v>
      </c>
      <c r="M324" s="553">
        <f t="shared" si="70"/>
        <v>0</v>
      </c>
    </row>
    <row r="325" spans="1:13" ht="18.75" customHeight="1" hidden="1">
      <c r="A325" s="24" t="s">
        <v>208</v>
      </c>
      <c r="B325" s="288" t="s">
        <v>394</v>
      </c>
      <c r="C325" s="22"/>
      <c r="D325" s="130">
        <f>VLOOKUP(B325,nhâncông!$B$803:$G$816,6,0)</f>
        <v>1794147</v>
      </c>
      <c r="E325" s="20">
        <f>'vattu-CCTTDLTT'!E131</f>
        <v>597483</v>
      </c>
      <c r="F325" s="20">
        <f>VLOOKUP(B325,'CCDC-CCTTDLTT'!$B$146:$E$158,4,0)</f>
        <v>43544</v>
      </c>
      <c r="G325" s="492">
        <f>VLOOKUP(B325,'THIETBI-CCTTDLTT'!$B$209:$G$231,4,0)</f>
        <v>41842.3</v>
      </c>
      <c r="H325" s="492">
        <f>VLOOKUP(B325,'THIETBI-CCTTDLTT'!$B$209:$G$232,5,0)</f>
        <v>72018.75</v>
      </c>
      <c r="I325" s="492">
        <f>SUM(D325:H325)</f>
        <v>2549035.05</v>
      </c>
      <c r="J325" s="168">
        <f>I325*15%</f>
        <v>382355.25749999995</v>
      </c>
      <c r="K325" s="136">
        <f>I325+J325</f>
        <v>2931390.3074999996</v>
      </c>
      <c r="L325" s="550">
        <f t="shared" si="77"/>
        <v>382355.25749999995</v>
      </c>
      <c r="M325" s="553">
        <f t="shared" si="70"/>
        <v>0</v>
      </c>
    </row>
    <row r="326" spans="1:13" s="67" customFormat="1" ht="28.5" customHeight="1" hidden="1">
      <c r="A326" s="157" t="s">
        <v>56</v>
      </c>
      <c r="B326" s="162" t="s">
        <v>429</v>
      </c>
      <c r="C326" s="330"/>
      <c r="D326" s="319">
        <f aca="true" t="shared" si="81" ref="D326:K326">SUM(D327:D328)</f>
        <v>1380113</v>
      </c>
      <c r="E326" s="319">
        <f t="shared" si="81"/>
        <v>20493</v>
      </c>
      <c r="F326" s="319">
        <f t="shared" si="81"/>
        <v>38456.700000000004</v>
      </c>
      <c r="G326" s="498">
        <f t="shared" si="81"/>
        <v>3580.2000000000003</v>
      </c>
      <c r="H326" s="528">
        <f t="shared" si="81"/>
        <v>29014.5</v>
      </c>
      <c r="I326" s="528">
        <f t="shared" si="81"/>
        <v>1471657.4</v>
      </c>
      <c r="J326" s="498">
        <f t="shared" si="81"/>
        <v>220748.61</v>
      </c>
      <c r="K326" s="498">
        <f t="shared" si="81"/>
        <v>1692406.0099999998</v>
      </c>
      <c r="L326" s="550">
        <f t="shared" si="77"/>
        <v>220748.61</v>
      </c>
      <c r="M326" s="553">
        <f t="shared" si="70"/>
        <v>0</v>
      </c>
    </row>
    <row r="327" spans="1:13" ht="18.75" customHeight="1" hidden="1">
      <c r="A327" s="24" t="s">
        <v>290</v>
      </c>
      <c r="B327" s="288" t="s">
        <v>430</v>
      </c>
      <c r="C327" s="149" t="s">
        <v>454</v>
      </c>
      <c r="D327" s="130">
        <f>VLOOKUP(B327,nhâncông!$B$803:$G$816,6,0)</f>
        <v>106163</v>
      </c>
      <c r="E327" s="405">
        <f>'vattu-CCTTDLTT'!E135</f>
        <v>0</v>
      </c>
      <c r="F327" s="20">
        <f>VLOOKUP(B327,'CCDC-CCTTDLTT'!$B$146:$E$158,4,0)</f>
        <v>4018.8</v>
      </c>
      <c r="G327" s="492">
        <f>VLOOKUP(B327,'THIETBI-CCTTDLTT'!$B$209:$G$231,4,0)</f>
        <v>177.8</v>
      </c>
      <c r="H327" s="492">
        <f>VLOOKUP(B327,'THIETBI-CCTTDLTT'!$B$209:$G$232,5,0)</f>
        <v>2225.25</v>
      </c>
      <c r="I327" s="492">
        <f>SUM(D327:H327)</f>
        <v>112584.85</v>
      </c>
      <c r="J327" s="168">
        <f>I327*15%</f>
        <v>16887.7275</v>
      </c>
      <c r="K327" s="136">
        <f>I327+J327</f>
        <v>129472.57750000001</v>
      </c>
      <c r="L327" s="550">
        <f t="shared" si="77"/>
        <v>16887.7275</v>
      </c>
      <c r="M327" s="553">
        <f t="shared" si="70"/>
        <v>0</v>
      </c>
    </row>
    <row r="328" spans="1:13" ht="12.75" hidden="1">
      <c r="A328" s="281" t="s">
        <v>308</v>
      </c>
      <c r="B328" s="294" t="s">
        <v>434</v>
      </c>
      <c r="C328" s="282" t="s">
        <v>454</v>
      </c>
      <c r="D328" s="130">
        <f>VLOOKUP(B328,nhâncông!$B$811:$G$815,6,0)</f>
        <v>1273950</v>
      </c>
      <c r="E328" s="283">
        <f>'vattu-CCTTDLTT'!E138</f>
        <v>20493</v>
      </c>
      <c r="F328" s="20">
        <f>'CCDC-CCTTDLTT'!E156</f>
        <v>34437.9</v>
      </c>
      <c r="G328" s="492">
        <f>'THIETBI-CCTTDLTT'!E220</f>
        <v>3402.4</v>
      </c>
      <c r="H328" s="492">
        <f>'THIETBI-CCTTDLTT'!F220</f>
        <v>26789.25</v>
      </c>
      <c r="I328" s="540">
        <f>SUM(D328:H328)</f>
        <v>1359072.5499999998</v>
      </c>
      <c r="J328" s="284">
        <f>I328*15%</f>
        <v>203860.88249999998</v>
      </c>
      <c r="K328" s="285">
        <f>I328+J328</f>
        <v>1562933.4324999999</v>
      </c>
      <c r="L328" s="550">
        <f t="shared" si="77"/>
        <v>203860.88249999998</v>
      </c>
      <c r="M328" s="553">
        <f t="shared" si="70"/>
        <v>0</v>
      </c>
    </row>
    <row r="330" spans="2:13" s="414" customFormat="1" ht="12.75">
      <c r="B330" s="576" t="s">
        <v>760</v>
      </c>
      <c r="C330" s="576"/>
      <c r="D330" s="576"/>
      <c r="E330" s="576"/>
      <c r="G330" s="538"/>
      <c r="H330" s="538"/>
      <c r="I330" s="538"/>
      <c r="J330" s="543"/>
      <c r="K330" s="544"/>
      <c r="L330" s="554"/>
      <c r="M330" s="555"/>
    </row>
  </sheetData>
  <sheetProtection/>
  <mergeCells count="20">
    <mergeCell ref="B330:E330"/>
    <mergeCell ref="K8:K11"/>
    <mergeCell ref="D8:I8"/>
    <mergeCell ref="A5:K5"/>
    <mergeCell ref="A8:A11"/>
    <mergeCell ref="B8:B11"/>
    <mergeCell ref="C8:C11"/>
    <mergeCell ref="D9:D10"/>
    <mergeCell ref="F9:F10"/>
    <mergeCell ref="I9:I10"/>
    <mergeCell ref="J8:J11"/>
    <mergeCell ref="E9:E10"/>
    <mergeCell ref="G9:G10"/>
    <mergeCell ref="H9:H10"/>
    <mergeCell ref="A4:K4"/>
    <mergeCell ref="A6:J6"/>
    <mergeCell ref="A1:B1"/>
    <mergeCell ref="A2:B2"/>
    <mergeCell ref="E1:K1"/>
    <mergeCell ref="E2:K2"/>
  </mergeCells>
  <printOptions horizontalCentered="1"/>
  <pageMargins left="0.25" right="0.25" top="0.25" bottom="0.25" header="0.25" footer="0.31"/>
  <pageSetup horizontalDpi="600" verticalDpi="600" orientation="landscape" paperSize="9" scale="80" r:id="rId2"/>
  <ignoredErrors>
    <ignoredError sqref="D109:F109 D311:F312 D326:F326 E41:E42 D113:F114 I109 I151:I159 I89:I93 H94 I94 H89:H93 G86:G87 H86:H87 I110:I111 D110:F111 G102:H107 F41:F43 H41:I43 D251:H251 D259:H259 G109:H109 G89:G93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AJ182"/>
  <sheetViews>
    <sheetView zoomScalePageLayoutView="0" workbookViewId="0" topLeftCell="A1">
      <pane xSplit="2" ySplit="6" topLeftCell="C17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B181" sqref="B181"/>
    </sheetView>
  </sheetViews>
  <sheetFormatPr defaultColWidth="9.140625" defaultRowHeight="19.5" customHeight="1"/>
  <cols>
    <col min="1" max="1" width="9.421875" style="13" customWidth="1"/>
    <col min="2" max="2" width="27.8515625" style="13" customWidth="1"/>
    <col min="3" max="3" width="13.8515625" style="13" customWidth="1"/>
    <col min="4" max="4" width="12.421875" style="13" customWidth="1"/>
    <col min="5" max="5" width="11.57421875" style="13" customWidth="1"/>
    <col min="6" max="6" width="12.140625" style="13" customWidth="1"/>
    <col min="7" max="7" width="11.421875" style="13" customWidth="1"/>
    <col min="8" max="8" width="14.28125" style="13" customWidth="1"/>
    <col min="9" max="9" width="9.28125" style="13" customWidth="1"/>
    <col min="10" max="10" width="12.421875" style="13" customWidth="1"/>
    <col min="11" max="11" width="13.00390625" style="13" customWidth="1"/>
    <col min="12" max="12" width="10.28125" style="13" customWidth="1"/>
    <col min="13" max="13" width="11.00390625" style="13" customWidth="1"/>
    <col min="14" max="14" width="14.00390625" style="13" customWidth="1"/>
    <col min="15" max="15" width="10.00390625" style="13" customWidth="1"/>
    <col min="16" max="16" width="9.57421875" style="13" customWidth="1"/>
    <col min="17" max="21" width="9.140625" style="13" customWidth="1"/>
    <col min="22" max="24" width="13.57421875" style="13" customWidth="1"/>
    <col min="25" max="25" width="9.140625" style="13" customWidth="1"/>
    <col min="26" max="26" width="11.7109375" style="13" customWidth="1"/>
    <col min="27" max="27" width="9.140625" style="13" customWidth="1"/>
    <col min="28" max="28" width="15.00390625" style="13" customWidth="1"/>
    <col min="29" max="16384" width="9.140625" style="13" customWidth="1"/>
  </cols>
  <sheetData>
    <row r="1" spans="1:36" ht="30" customHeight="1">
      <c r="A1" s="618" t="s">
        <v>562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8"/>
    </row>
    <row r="2" spans="1:6" ht="19.5" customHeight="1">
      <c r="A2" s="343" t="s">
        <v>605</v>
      </c>
      <c r="B2" s="344"/>
      <c r="C2" s="344"/>
      <c r="D2" s="344"/>
      <c r="E2" s="8"/>
      <c r="F2" s="8"/>
    </row>
    <row r="3" spans="1:36" ht="19.5" customHeight="1">
      <c r="A3" s="615" t="s">
        <v>7</v>
      </c>
      <c r="B3" s="615" t="s">
        <v>564</v>
      </c>
      <c r="C3" s="615" t="s">
        <v>565</v>
      </c>
      <c r="D3" s="615" t="s">
        <v>566</v>
      </c>
      <c r="E3" s="625" t="s">
        <v>291</v>
      </c>
      <c r="F3" s="635"/>
      <c r="G3" s="635"/>
      <c r="H3" s="626"/>
      <c r="I3" s="625" t="s">
        <v>309</v>
      </c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26"/>
      <c r="Y3" s="625" t="s">
        <v>341</v>
      </c>
      <c r="Z3" s="635"/>
      <c r="AA3" s="635"/>
      <c r="AB3" s="635"/>
      <c r="AC3" s="635"/>
      <c r="AD3" s="626"/>
      <c r="AE3" s="625" t="s">
        <v>361</v>
      </c>
      <c r="AF3" s="635"/>
      <c r="AG3" s="635"/>
      <c r="AH3" s="635"/>
      <c r="AI3" s="635"/>
      <c r="AJ3" s="626"/>
    </row>
    <row r="4" spans="1:36" ht="19.5" customHeight="1">
      <c r="A4" s="616"/>
      <c r="B4" s="616"/>
      <c r="C4" s="616"/>
      <c r="D4" s="616"/>
      <c r="E4" s="637" t="s">
        <v>606</v>
      </c>
      <c r="F4" s="638"/>
      <c r="G4" s="637" t="s">
        <v>607</v>
      </c>
      <c r="H4" s="638"/>
      <c r="I4" s="637" t="s">
        <v>186</v>
      </c>
      <c r="J4" s="638"/>
      <c r="K4" s="625" t="s">
        <v>314</v>
      </c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26"/>
      <c r="W4" s="631" t="s">
        <v>339</v>
      </c>
      <c r="X4" s="632"/>
      <c r="Y4" s="637" t="s">
        <v>186</v>
      </c>
      <c r="Z4" s="638"/>
      <c r="AA4" s="631" t="s">
        <v>608</v>
      </c>
      <c r="AB4" s="632"/>
      <c r="AC4" s="631" t="s">
        <v>359</v>
      </c>
      <c r="AD4" s="632"/>
      <c r="AE4" s="636" t="s">
        <v>186</v>
      </c>
      <c r="AF4" s="636"/>
      <c r="AG4" s="636" t="s">
        <v>609</v>
      </c>
      <c r="AH4" s="636"/>
      <c r="AI4" s="640" t="s">
        <v>610</v>
      </c>
      <c r="AJ4" s="636"/>
    </row>
    <row r="5" spans="1:36" ht="42" customHeight="1">
      <c r="A5" s="616"/>
      <c r="B5" s="616"/>
      <c r="C5" s="616"/>
      <c r="D5" s="616"/>
      <c r="E5" s="633"/>
      <c r="F5" s="639"/>
      <c r="G5" s="633"/>
      <c r="H5" s="639"/>
      <c r="I5" s="633"/>
      <c r="J5" s="639"/>
      <c r="K5" s="625" t="s">
        <v>316</v>
      </c>
      <c r="L5" s="626"/>
      <c r="M5" s="625" t="s">
        <v>319</v>
      </c>
      <c r="N5" s="626"/>
      <c r="O5" s="625" t="s">
        <v>321</v>
      </c>
      <c r="P5" s="626"/>
      <c r="Q5" s="625" t="s">
        <v>323</v>
      </c>
      <c r="R5" s="626"/>
      <c r="S5" s="631" t="s">
        <v>611</v>
      </c>
      <c r="T5" s="632"/>
      <c r="U5" s="625" t="s">
        <v>612</v>
      </c>
      <c r="V5" s="626"/>
      <c r="W5" s="633"/>
      <c r="X5" s="634"/>
      <c r="Y5" s="633"/>
      <c r="Z5" s="639"/>
      <c r="AA5" s="633"/>
      <c r="AB5" s="634"/>
      <c r="AC5" s="633"/>
      <c r="AD5" s="634"/>
      <c r="AE5" s="636"/>
      <c r="AF5" s="636"/>
      <c r="AG5" s="636"/>
      <c r="AH5" s="636"/>
      <c r="AI5" s="636"/>
      <c r="AJ5" s="636"/>
    </row>
    <row r="6" spans="1:36" ht="35.25" customHeight="1">
      <c r="A6" s="617"/>
      <c r="B6" s="617"/>
      <c r="C6" s="617"/>
      <c r="D6" s="617"/>
      <c r="E6" s="347" t="s">
        <v>568</v>
      </c>
      <c r="F6" s="348" t="s">
        <v>569</v>
      </c>
      <c r="G6" s="347" t="s">
        <v>568</v>
      </c>
      <c r="H6" s="348" t="s">
        <v>569</v>
      </c>
      <c r="I6" s="349" t="s">
        <v>570</v>
      </c>
      <c r="J6" s="348" t="s">
        <v>569</v>
      </c>
      <c r="K6" s="349" t="s">
        <v>568</v>
      </c>
      <c r="L6" s="349" t="s">
        <v>569</v>
      </c>
      <c r="M6" s="349" t="s">
        <v>568</v>
      </c>
      <c r="N6" s="349" t="s">
        <v>569</v>
      </c>
      <c r="O6" s="349" t="s">
        <v>568</v>
      </c>
      <c r="P6" s="349" t="s">
        <v>569</v>
      </c>
      <c r="Q6" s="349" t="s">
        <v>568</v>
      </c>
      <c r="R6" s="349" t="s">
        <v>569</v>
      </c>
      <c r="S6" s="349" t="s">
        <v>568</v>
      </c>
      <c r="T6" s="349" t="s">
        <v>569</v>
      </c>
      <c r="U6" s="349" t="s">
        <v>568</v>
      </c>
      <c r="V6" s="349" t="s">
        <v>569</v>
      </c>
      <c r="W6" s="349" t="s">
        <v>568</v>
      </c>
      <c r="X6" s="349" t="s">
        <v>569</v>
      </c>
      <c r="Y6" s="349" t="s">
        <v>570</v>
      </c>
      <c r="Z6" s="348" t="s">
        <v>569</v>
      </c>
      <c r="AA6" s="349" t="s">
        <v>568</v>
      </c>
      <c r="AB6" s="348" t="s">
        <v>569</v>
      </c>
      <c r="AC6" s="349" t="s">
        <v>568</v>
      </c>
      <c r="AD6" s="349" t="s">
        <v>569</v>
      </c>
      <c r="AE6" s="349" t="s">
        <v>568</v>
      </c>
      <c r="AF6" s="349" t="s">
        <v>569</v>
      </c>
      <c r="AG6" s="349" t="s">
        <v>568</v>
      </c>
      <c r="AH6" s="349" t="s">
        <v>569</v>
      </c>
      <c r="AI6" s="349" t="s">
        <v>568</v>
      </c>
      <c r="AJ6" s="349" t="s">
        <v>569</v>
      </c>
    </row>
    <row r="7" spans="1:36" ht="21.75" customHeight="1">
      <c r="A7" s="358">
        <v>1</v>
      </c>
      <c r="B7" s="359" t="s">
        <v>571</v>
      </c>
      <c r="C7" s="358" t="s">
        <v>572</v>
      </c>
      <c r="D7" s="385">
        <v>20000</v>
      </c>
      <c r="E7" s="353">
        <v>0.5</v>
      </c>
      <c r="F7" s="354">
        <f aca="true" t="shared" si="0" ref="F7:F22">E7*D7</f>
        <v>10000</v>
      </c>
      <c r="G7" s="386"/>
      <c r="H7" s="354">
        <f>G7*D7</f>
        <v>0</v>
      </c>
      <c r="I7" s="355"/>
      <c r="J7" s="354">
        <f>I7*D7</f>
        <v>0</v>
      </c>
      <c r="K7" s="355"/>
      <c r="L7" s="354">
        <f>K7*D7</f>
        <v>0</v>
      </c>
      <c r="M7" s="355"/>
      <c r="N7" s="354">
        <f>M7*D7</f>
        <v>0</v>
      </c>
      <c r="O7" s="355"/>
      <c r="P7" s="354">
        <f>O7*D7</f>
        <v>0</v>
      </c>
      <c r="Q7" s="355"/>
      <c r="R7" s="354">
        <f aca="true" t="shared" si="1" ref="R7:R20">Q7*D7</f>
        <v>0</v>
      </c>
      <c r="S7" s="355"/>
      <c r="T7" s="354">
        <f aca="true" t="shared" si="2" ref="T7:T23">S7*D7</f>
        <v>0</v>
      </c>
      <c r="U7" s="387">
        <v>0</v>
      </c>
      <c r="V7" s="354">
        <f aca="true" t="shared" si="3" ref="V7:V23">U7*D7</f>
        <v>0</v>
      </c>
      <c r="W7" s="353"/>
      <c r="X7" s="354">
        <f>W7*D7</f>
        <v>0</v>
      </c>
      <c r="Y7" s="355"/>
      <c r="Z7" s="354">
        <f>Y7*D7</f>
        <v>0</v>
      </c>
      <c r="AA7" s="355"/>
      <c r="AB7" s="354">
        <f aca="true" t="shared" si="4" ref="AB7:AB12">AA7*D7</f>
        <v>0</v>
      </c>
      <c r="AC7" s="355"/>
      <c r="AD7" s="354">
        <f aca="true" t="shared" si="5" ref="AD7:AD12">AC7*D7</f>
        <v>0</v>
      </c>
      <c r="AE7" s="355"/>
      <c r="AF7" s="354">
        <f aca="true" t="shared" si="6" ref="AF7:AF12">AE7*D7</f>
        <v>0</v>
      </c>
      <c r="AG7" s="387">
        <v>0</v>
      </c>
      <c r="AH7" s="354">
        <f aca="true" t="shared" si="7" ref="AH7:AH12">AG7*D7</f>
        <v>0</v>
      </c>
      <c r="AI7" s="355"/>
      <c r="AJ7" s="354">
        <f>AI7*D7</f>
        <v>0</v>
      </c>
    </row>
    <row r="8" spans="1:36" ht="21" customHeight="1">
      <c r="A8" s="358">
        <f>A7+1</f>
        <v>2</v>
      </c>
      <c r="B8" s="359" t="s">
        <v>573</v>
      </c>
      <c r="C8" s="358" t="s">
        <v>572</v>
      </c>
      <c r="D8" s="352">
        <v>18000</v>
      </c>
      <c r="E8" s="353">
        <v>0.05</v>
      </c>
      <c r="F8" s="10">
        <f t="shared" si="0"/>
        <v>900</v>
      </c>
      <c r="G8" s="386"/>
      <c r="H8" s="10">
        <f>G8*D8</f>
        <v>0</v>
      </c>
      <c r="I8" s="355"/>
      <c r="J8" s="10">
        <f>I8*D8</f>
        <v>0</v>
      </c>
      <c r="K8" s="355"/>
      <c r="L8" s="10">
        <f>K8*D8</f>
        <v>0</v>
      </c>
      <c r="M8" s="355"/>
      <c r="N8" s="10">
        <f>M8*D8</f>
        <v>0</v>
      </c>
      <c r="O8" s="355"/>
      <c r="P8" s="10">
        <f>O8*D8</f>
        <v>0</v>
      </c>
      <c r="Q8" s="355"/>
      <c r="R8" s="10">
        <f t="shared" si="1"/>
        <v>0</v>
      </c>
      <c r="S8" s="355"/>
      <c r="T8" s="10">
        <f t="shared" si="2"/>
        <v>0</v>
      </c>
      <c r="U8" s="387">
        <v>0</v>
      </c>
      <c r="V8" s="10">
        <f t="shared" si="3"/>
        <v>0</v>
      </c>
      <c r="W8" s="353"/>
      <c r="X8" s="10">
        <f>W8*D8</f>
        <v>0</v>
      </c>
      <c r="Y8" s="355"/>
      <c r="Z8" s="10">
        <f>Y8*D8</f>
        <v>0</v>
      </c>
      <c r="AA8" s="355"/>
      <c r="AB8" s="10">
        <f t="shared" si="4"/>
        <v>0</v>
      </c>
      <c r="AC8" s="355"/>
      <c r="AD8" s="10">
        <f t="shared" si="5"/>
        <v>0</v>
      </c>
      <c r="AE8" s="355"/>
      <c r="AF8" s="10">
        <f t="shared" si="6"/>
        <v>0</v>
      </c>
      <c r="AG8" s="387">
        <v>0</v>
      </c>
      <c r="AH8" s="10">
        <f t="shared" si="7"/>
        <v>0</v>
      </c>
      <c r="AI8" s="355"/>
      <c r="AJ8" s="10">
        <f>AI8*D8</f>
        <v>0</v>
      </c>
    </row>
    <row r="9" spans="1:36" ht="21" customHeight="1">
      <c r="A9" s="358">
        <f aca="true" t="shared" si="8" ref="A9:A20">A8+1</f>
        <v>3</v>
      </c>
      <c r="B9" s="359" t="s">
        <v>574</v>
      </c>
      <c r="C9" s="358" t="s">
        <v>604</v>
      </c>
      <c r="D9" s="352">
        <v>6000</v>
      </c>
      <c r="E9" s="353">
        <v>0.05</v>
      </c>
      <c r="F9" s="10">
        <f t="shared" si="0"/>
        <v>300</v>
      </c>
      <c r="G9" s="386"/>
      <c r="H9" s="10">
        <f>G9*D9</f>
        <v>0</v>
      </c>
      <c r="I9" s="355"/>
      <c r="J9" s="10">
        <f>I9*D9</f>
        <v>0</v>
      </c>
      <c r="K9" s="355"/>
      <c r="L9" s="10">
        <f>K9*D9</f>
        <v>0</v>
      </c>
      <c r="M9" s="355"/>
      <c r="N9" s="10">
        <f>M9*D9</f>
        <v>0</v>
      </c>
      <c r="O9" s="355"/>
      <c r="P9" s="10">
        <f>O9*D9</f>
        <v>0</v>
      </c>
      <c r="Q9" s="355"/>
      <c r="R9" s="10">
        <f t="shared" si="1"/>
        <v>0</v>
      </c>
      <c r="S9" s="355"/>
      <c r="T9" s="10">
        <f t="shared" si="2"/>
        <v>0</v>
      </c>
      <c r="U9" s="387">
        <v>0</v>
      </c>
      <c r="V9" s="10">
        <f t="shared" si="3"/>
        <v>0</v>
      </c>
      <c r="W9" s="353"/>
      <c r="X9" s="10">
        <f aca="true" t="shared" si="9" ref="X9:X23">W9*D9</f>
        <v>0</v>
      </c>
      <c r="Y9" s="355"/>
      <c r="Z9" s="10">
        <f aca="true" t="shared" si="10" ref="Z9:Z23">Y9*D9</f>
        <v>0</v>
      </c>
      <c r="AA9" s="355"/>
      <c r="AB9" s="10">
        <f t="shared" si="4"/>
        <v>0</v>
      </c>
      <c r="AC9" s="355"/>
      <c r="AD9" s="10">
        <f t="shared" si="5"/>
        <v>0</v>
      </c>
      <c r="AE9" s="355"/>
      <c r="AF9" s="10">
        <f t="shared" si="6"/>
        <v>0</v>
      </c>
      <c r="AG9" s="387">
        <v>0</v>
      </c>
      <c r="AH9" s="10">
        <f t="shared" si="7"/>
        <v>0</v>
      </c>
      <c r="AI9" s="355"/>
      <c r="AJ9" s="10">
        <f>AI9*D9</f>
        <v>0</v>
      </c>
    </row>
    <row r="10" spans="1:36" ht="15" customHeight="1">
      <c r="A10" s="358">
        <f t="shared" si="8"/>
        <v>4</v>
      </c>
      <c r="B10" s="360" t="s">
        <v>575</v>
      </c>
      <c r="C10" s="11" t="s">
        <v>576</v>
      </c>
      <c r="D10" s="352">
        <v>36000</v>
      </c>
      <c r="E10" s="361"/>
      <c r="F10" s="10">
        <f t="shared" si="0"/>
        <v>0</v>
      </c>
      <c r="G10" s="361">
        <v>0.01</v>
      </c>
      <c r="H10" s="10">
        <f>G10*D10</f>
        <v>360</v>
      </c>
      <c r="I10" s="361">
        <v>0.05</v>
      </c>
      <c r="J10" s="10">
        <f>I10*D10</f>
        <v>1800</v>
      </c>
      <c r="K10" s="361">
        <v>0.05</v>
      </c>
      <c r="L10" s="10">
        <f>K10*D10</f>
        <v>1800</v>
      </c>
      <c r="M10" s="361">
        <v>0.1</v>
      </c>
      <c r="N10" s="10">
        <f>M10*D10</f>
        <v>3600</v>
      </c>
      <c r="O10" s="361"/>
      <c r="P10" s="10">
        <f>O10*D10</f>
        <v>0</v>
      </c>
      <c r="Q10" s="361"/>
      <c r="R10" s="10">
        <f t="shared" si="1"/>
        <v>0</v>
      </c>
      <c r="S10" s="361">
        <v>0.01</v>
      </c>
      <c r="T10" s="10">
        <f t="shared" si="2"/>
        <v>360</v>
      </c>
      <c r="U10" s="387">
        <v>0</v>
      </c>
      <c r="V10" s="10">
        <f t="shared" si="3"/>
        <v>0</v>
      </c>
      <c r="W10" s="388">
        <v>0.01</v>
      </c>
      <c r="X10" s="10">
        <f t="shared" si="9"/>
        <v>360</v>
      </c>
      <c r="Y10" s="361">
        <v>0.05</v>
      </c>
      <c r="Z10" s="10">
        <f t="shared" si="10"/>
        <v>1800</v>
      </c>
      <c r="AA10" s="361">
        <v>0.05</v>
      </c>
      <c r="AB10" s="10">
        <f t="shared" si="4"/>
        <v>1800</v>
      </c>
      <c r="AC10" s="361">
        <v>0.01</v>
      </c>
      <c r="AD10" s="10">
        <f t="shared" si="5"/>
        <v>360</v>
      </c>
      <c r="AE10" s="361">
        <v>0.05</v>
      </c>
      <c r="AF10" s="10">
        <f t="shared" si="6"/>
        <v>1800</v>
      </c>
      <c r="AG10" s="387">
        <v>0</v>
      </c>
      <c r="AH10" s="10">
        <f t="shared" si="7"/>
        <v>0</v>
      </c>
      <c r="AI10" s="361">
        <v>0.01</v>
      </c>
      <c r="AJ10" s="10">
        <f>AI10*D10</f>
        <v>360</v>
      </c>
    </row>
    <row r="11" spans="1:36" ht="15" customHeight="1">
      <c r="A11" s="358">
        <f t="shared" si="8"/>
        <v>5</v>
      </c>
      <c r="B11" s="360" t="s">
        <v>577</v>
      </c>
      <c r="C11" s="11" t="s">
        <v>576</v>
      </c>
      <c r="D11" s="352">
        <v>1800</v>
      </c>
      <c r="E11" s="361"/>
      <c r="F11" s="10">
        <f t="shared" si="0"/>
        <v>0</v>
      </c>
      <c r="G11" s="361"/>
      <c r="H11" s="10">
        <f aca="true" t="shared" si="11" ref="H11:H22">G11*D11</f>
        <v>0</v>
      </c>
      <c r="I11" s="361">
        <v>0.1</v>
      </c>
      <c r="J11" s="10">
        <f aca="true" t="shared" si="12" ref="J11:J23">I11*D11</f>
        <v>180</v>
      </c>
      <c r="K11" s="361">
        <v>0.1</v>
      </c>
      <c r="L11" s="10">
        <f>K11*D11</f>
        <v>180</v>
      </c>
      <c r="M11" s="361">
        <v>1</v>
      </c>
      <c r="N11" s="10">
        <f>M11*D11</f>
        <v>1800</v>
      </c>
      <c r="O11" s="361">
        <v>0.1</v>
      </c>
      <c r="P11" s="10">
        <f>O11*D11</f>
        <v>180</v>
      </c>
      <c r="Q11" s="361">
        <v>0.1</v>
      </c>
      <c r="R11" s="10">
        <f t="shared" si="1"/>
        <v>180</v>
      </c>
      <c r="S11" s="361">
        <v>0.05</v>
      </c>
      <c r="T11" s="10">
        <f t="shared" si="2"/>
        <v>90</v>
      </c>
      <c r="U11" s="387">
        <v>0</v>
      </c>
      <c r="V11" s="10">
        <f t="shared" si="3"/>
        <v>0</v>
      </c>
      <c r="W11" s="388"/>
      <c r="X11" s="10">
        <f t="shared" si="9"/>
        <v>0</v>
      </c>
      <c r="Y11" s="361">
        <v>0.1</v>
      </c>
      <c r="Z11" s="10">
        <f t="shared" si="10"/>
        <v>180</v>
      </c>
      <c r="AA11" s="361">
        <v>0.5</v>
      </c>
      <c r="AB11" s="10">
        <f t="shared" si="4"/>
        <v>900</v>
      </c>
      <c r="AC11" s="361"/>
      <c r="AD11" s="10">
        <f t="shared" si="5"/>
        <v>0</v>
      </c>
      <c r="AE11" s="361">
        <v>0.1</v>
      </c>
      <c r="AF11" s="10">
        <f t="shared" si="6"/>
        <v>180</v>
      </c>
      <c r="AG11" s="387">
        <v>0</v>
      </c>
      <c r="AH11" s="10">
        <f t="shared" si="7"/>
        <v>0</v>
      </c>
      <c r="AI11" s="361"/>
      <c r="AJ11" s="10">
        <f aca="true" t="shared" si="13" ref="AJ11:AJ22">AI11*D11</f>
        <v>0</v>
      </c>
    </row>
    <row r="12" spans="1:36" ht="15" customHeight="1">
      <c r="A12" s="358">
        <f t="shared" si="8"/>
        <v>6</v>
      </c>
      <c r="B12" s="360" t="s">
        <v>578</v>
      </c>
      <c r="C12" s="11" t="s">
        <v>579</v>
      </c>
      <c r="D12" s="352">
        <v>6500</v>
      </c>
      <c r="E12" s="361"/>
      <c r="F12" s="10">
        <f t="shared" si="0"/>
        <v>0</v>
      </c>
      <c r="G12" s="361"/>
      <c r="H12" s="10">
        <f t="shared" si="11"/>
        <v>0</v>
      </c>
      <c r="I12" s="361">
        <v>0.01</v>
      </c>
      <c r="J12" s="10">
        <f t="shared" si="12"/>
        <v>65</v>
      </c>
      <c r="K12" s="361">
        <v>1</v>
      </c>
      <c r="L12" s="10">
        <f aca="true" t="shared" si="14" ref="L12:L19">K12*D12</f>
        <v>6500</v>
      </c>
      <c r="M12" s="361">
        <v>0.3</v>
      </c>
      <c r="N12" s="10">
        <f aca="true" t="shared" si="15" ref="N12:N20">M12*D12</f>
        <v>1950</v>
      </c>
      <c r="O12" s="361"/>
      <c r="P12" s="10">
        <f aca="true" t="shared" si="16" ref="P12:P20">O12*D12</f>
        <v>0</v>
      </c>
      <c r="Q12" s="361"/>
      <c r="R12" s="10">
        <f t="shared" si="1"/>
        <v>0</v>
      </c>
      <c r="S12" s="361">
        <v>0.01</v>
      </c>
      <c r="T12" s="10">
        <f t="shared" si="2"/>
        <v>65</v>
      </c>
      <c r="U12" s="387">
        <v>0</v>
      </c>
      <c r="V12" s="10">
        <f t="shared" si="3"/>
        <v>0</v>
      </c>
      <c r="W12" s="388"/>
      <c r="X12" s="10">
        <f t="shared" si="9"/>
        <v>0</v>
      </c>
      <c r="Y12" s="361">
        <v>0.01</v>
      </c>
      <c r="Z12" s="10">
        <f t="shared" si="10"/>
        <v>65</v>
      </c>
      <c r="AA12" s="361">
        <v>0.5</v>
      </c>
      <c r="AB12" s="10">
        <f t="shared" si="4"/>
        <v>3250</v>
      </c>
      <c r="AC12" s="361"/>
      <c r="AD12" s="10">
        <f t="shared" si="5"/>
        <v>0</v>
      </c>
      <c r="AE12" s="361">
        <v>0.01</v>
      </c>
      <c r="AF12" s="10">
        <f t="shared" si="6"/>
        <v>65</v>
      </c>
      <c r="AG12" s="387">
        <v>0</v>
      </c>
      <c r="AH12" s="10">
        <f t="shared" si="7"/>
        <v>0</v>
      </c>
      <c r="AI12" s="361"/>
      <c r="AJ12" s="10">
        <f t="shared" si="13"/>
        <v>0</v>
      </c>
    </row>
    <row r="13" spans="1:36" ht="15" customHeight="1">
      <c r="A13" s="358">
        <f t="shared" si="8"/>
        <v>7</v>
      </c>
      <c r="B13" s="360" t="s">
        <v>580</v>
      </c>
      <c r="C13" s="11" t="s">
        <v>581</v>
      </c>
      <c r="D13" s="352">
        <v>10000</v>
      </c>
      <c r="E13" s="361"/>
      <c r="F13" s="10">
        <f t="shared" si="0"/>
        <v>0</v>
      </c>
      <c r="G13" s="361"/>
      <c r="H13" s="10">
        <f t="shared" si="11"/>
        <v>0</v>
      </c>
      <c r="I13" s="361">
        <v>0.01</v>
      </c>
      <c r="J13" s="10">
        <f t="shared" si="12"/>
        <v>100</v>
      </c>
      <c r="K13" s="361">
        <v>0.1</v>
      </c>
      <c r="L13" s="10">
        <f t="shared" si="14"/>
        <v>1000</v>
      </c>
      <c r="M13" s="361">
        <v>0.05</v>
      </c>
      <c r="N13" s="10">
        <f t="shared" si="15"/>
        <v>500</v>
      </c>
      <c r="O13" s="361"/>
      <c r="P13" s="10">
        <f t="shared" si="16"/>
        <v>0</v>
      </c>
      <c r="Q13" s="361"/>
      <c r="R13" s="10">
        <f t="shared" si="1"/>
        <v>0</v>
      </c>
      <c r="S13" s="361">
        <v>0.01</v>
      </c>
      <c r="T13" s="10">
        <f t="shared" si="2"/>
        <v>100</v>
      </c>
      <c r="U13" s="387">
        <v>0</v>
      </c>
      <c r="V13" s="10">
        <f t="shared" si="3"/>
        <v>0</v>
      </c>
      <c r="W13" s="388"/>
      <c r="X13" s="10">
        <f t="shared" si="9"/>
        <v>0</v>
      </c>
      <c r="Y13" s="361">
        <v>0.01</v>
      </c>
      <c r="Z13" s="10">
        <f t="shared" si="10"/>
        <v>100</v>
      </c>
      <c r="AA13" s="361">
        <v>0.05</v>
      </c>
      <c r="AB13" s="10">
        <f aca="true" t="shared" si="17" ref="AB13:AB19">AA13*D13</f>
        <v>500</v>
      </c>
      <c r="AC13" s="361"/>
      <c r="AD13" s="10">
        <f aca="true" t="shared" si="18" ref="AD13:AD18">AC13*D13</f>
        <v>0</v>
      </c>
      <c r="AE13" s="361">
        <v>0.01</v>
      </c>
      <c r="AF13" s="10">
        <f aca="true" t="shared" si="19" ref="AF13:AF19">AE13*D13</f>
        <v>100</v>
      </c>
      <c r="AG13" s="387">
        <v>0</v>
      </c>
      <c r="AH13" s="10">
        <f aca="true" t="shared" si="20" ref="AH13:AH19">AG13*D13</f>
        <v>0</v>
      </c>
      <c r="AI13" s="361"/>
      <c r="AJ13" s="10">
        <f t="shared" si="13"/>
        <v>0</v>
      </c>
    </row>
    <row r="14" spans="1:36" ht="15" customHeight="1">
      <c r="A14" s="358">
        <f t="shared" si="8"/>
        <v>8</v>
      </c>
      <c r="B14" s="360" t="s">
        <v>582</v>
      </c>
      <c r="C14" s="11" t="s">
        <v>581</v>
      </c>
      <c r="D14" s="352">
        <v>10000</v>
      </c>
      <c r="E14" s="361"/>
      <c r="F14" s="10">
        <f t="shared" si="0"/>
        <v>0</v>
      </c>
      <c r="G14" s="361"/>
      <c r="H14" s="10">
        <f t="shared" si="11"/>
        <v>0</v>
      </c>
      <c r="I14" s="361">
        <v>0.01</v>
      </c>
      <c r="J14" s="10">
        <f t="shared" si="12"/>
        <v>100</v>
      </c>
      <c r="K14" s="361">
        <v>0.1</v>
      </c>
      <c r="L14" s="10">
        <f t="shared" si="14"/>
        <v>1000</v>
      </c>
      <c r="M14" s="361">
        <v>0.5</v>
      </c>
      <c r="N14" s="10">
        <f t="shared" si="15"/>
        <v>5000</v>
      </c>
      <c r="O14" s="361">
        <v>0.5</v>
      </c>
      <c r="P14" s="10">
        <f t="shared" si="16"/>
        <v>5000</v>
      </c>
      <c r="Q14" s="361">
        <v>0.01</v>
      </c>
      <c r="R14" s="10">
        <f t="shared" si="1"/>
        <v>100</v>
      </c>
      <c r="S14" s="361">
        <v>0.02</v>
      </c>
      <c r="T14" s="10">
        <f t="shared" si="2"/>
        <v>200</v>
      </c>
      <c r="U14" s="387">
        <v>0</v>
      </c>
      <c r="V14" s="10">
        <f t="shared" si="3"/>
        <v>0</v>
      </c>
      <c r="W14" s="388"/>
      <c r="X14" s="10">
        <f t="shared" si="9"/>
        <v>0</v>
      </c>
      <c r="Y14" s="361">
        <v>0.01</v>
      </c>
      <c r="Z14" s="10">
        <f t="shared" si="10"/>
        <v>100</v>
      </c>
      <c r="AA14" s="361">
        <v>0.5</v>
      </c>
      <c r="AB14" s="10">
        <f t="shared" si="17"/>
        <v>5000</v>
      </c>
      <c r="AC14" s="361"/>
      <c r="AD14" s="10">
        <f t="shared" si="18"/>
        <v>0</v>
      </c>
      <c r="AE14" s="361">
        <v>0.01</v>
      </c>
      <c r="AF14" s="10">
        <f t="shared" si="19"/>
        <v>100</v>
      </c>
      <c r="AG14" s="387">
        <v>0</v>
      </c>
      <c r="AH14" s="10">
        <f t="shared" si="20"/>
        <v>0</v>
      </c>
      <c r="AI14" s="361"/>
      <c r="AJ14" s="10">
        <f t="shared" si="13"/>
        <v>0</v>
      </c>
    </row>
    <row r="15" spans="1:36" ht="15" customHeight="1">
      <c r="A15" s="358">
        <f t="shared" si="8"/>
        <v>9</v>
      </c>
      <c r="B15" s="360" t="s">
        <v>583</v>
      </c>
      <c r="C15" s="11" t="s">
        <v>584</v>
      </c>
      <c r="D15" s="352">
        <v>60000</v>
      </c>
      <c r="E15" s="361"/>
      <c r="F15" s="10">
        <f t="shared" si="0"/>
        <v>0</v>
      </c>
      <c r="G15" s="361">
        <v>0.05</v>
      </c>
      <c r="H15" s="10">
        <f t="shared" si="11"/>
        <v>3000</v>
      </c>
      <c r="I15" s="361">
        <v>0.01</v>
      </c>
      <c r="J15" s="10">
        <f t="shared" si="12"/>
        <v>600</v>
      </c>
      <c r="K15" s="361">
        <v>0.01</v>
      </c>
      <c r="L15" s="10">
        <f t="shared" si="14"/>
        <v>600</v>
      </c>
      <c r="M15" s="361">
        <v>0.05</v>
      </c>
      <c r="N15" s="10">
        <f t="shared" si="15"/>
        <v>3000</v>
      </c>
      <c r="O15" s="361">
        <v>0.02</v>
      </c>
      <c r="P15" s="10">
        <f t="shared" si="16"/>
        <v>1200</v>
      </c>
      <c r="Q15" s="361">
        <v>0.01</v>
      </c>
      <c r="R15" s="10">
        <f t="shared" si="1"/>
        <v>600</v>
      </c>
      <c r="S15" s="361">
        <v>0.01</v>
      </c>
      <c r="T15" s="10">
        <f t="shared" si="2"/>
        <v>600</v>
      </c>
      <c r="U15" s="387">
        <v>0</v>
      </c>
      <c r="V15" s="10">
        <f t="shared" si="3"/>
        <v>0</v>
      </c>
      <c r="W15" s="388">
        <v>0.05</v>
      </c>
      <c r="X15" s="10">
        <f t="shared" si="9"/>
        <v>3000</v>
      </c>
      <c r="Y15" s="361">
        <v>0.01</v>
      </c>
      <c r="Z15" s="10">
        <f t="shared" si="10"/>
        <v>600</v>
      </c>
      <c r="AA15" s="361">
        <v>0.1</v>
      </c>
      <c r="AB15" s="10">
        <f t="shared" si="17"/>
        <v>6000</v>
      </c>
      <c r="AC15" s="361">
        <v>0.05</v>
      </c>
      <c r="AD15" s="10">
        <f t="shared" si="18"/>
        <v>3000</v>
      </c>
      <c r="AE15" s="361">
        <v>0.01</v>
      </c>
      <c r="AF15" s="10">
        <f t="shared" si="19"/>
        <v>600</v>
      </c>
      <c r="AG15" s="387">
        <v>0</v>
      </c>
      <c r="AH15" s="10">
        <f t="shared" si="20"/>
        <v>0</v>
      </c>
      <c r="AI15" s="361">
        <v>0.1</v>
      </c>
      <c r="AJ15" s="10">
        <f t="shared" si="13"/>
        <v>6000</v>
      </c>
    </row>
    <row r="16" spans="1:36" ht="15" customHeight="1">
      <c r="A16" s="358">
        <f t="shared" si="8"/>
        <v>10</v>
      </c>
      <c r="B16" s="360" t="s">
        <v>585</v>
      </c>
      <c r="C16" s="11" t="s">
        <v>494</v>
      </c>
      <c r="D16" s="352">
        <v>30000</v>
      </c>
      <c r="E16" s="361"/>
      <c r="F16" s="10">
        <f t="shared" si="0"/>
        <v>0</v>
      </c>
      <c r="G16" s="361"/>
      <c r="H16" s="10">
        <f t="shared" si="11"/>
        <v>0</v>
      </c>
      <c r="I16" s="361"/>
      <c r="J16" s="10">
        <f t="shared" si="12"/>
        <v>0</v>
      </c>
      <c r="K16" s="361">
        <v>1</v>
      </c>
      <c r="L16" s="10">
        <f t="shared" si="14"/>
        <v>30000</v>
      </c>
      <c r="M16" s="361"/>
      <c r="N16" s="10">
        <f t="shared" si="15"/>
        <v>0</v>
      </c>
      <c r="O16" s="361"/>
      <c r="P16" s="10">
        <f t="shared" si="16"/>
        <v>0</v>
      </c>
      <c r="Q16" s="361"/>
      <c r="R16" s="10">
        <f t="shared" si="1"/>
        <v>0</v>
      </c>
      <c r="S16" s="361"/>
      <c r="T16" s="10">
        <f t="shared" si="2"/>
        <v>0</v>
      </c>
      <c r="U16" s="387">
        <v>0</v>
      </c>
      <c r="V16" s="10">
        <f t="shared" si="3"/>
        <v>0</v>
      </c>
      <c r="W16" s="388"/>
      <c r="X16" s="10">
        <f t="shared" si="9"/>
        <v>0</v>
      </c>
      <c r="Y16" s="361"/>
      <c r="Z16" s="10">
        <f t="shared" si="10"/>
        <v>0</v>
      </c>
      <c r="AA16" s="361"/>
      <c r="AB16" s="10">
        <f t="shared" si="17"/>
        <v>0</v>
      </c>
      <c r="AC16" s="361"/>
      <c r="AD16" s="10">
        <f t="shared" si="18"/>
        <v>0</v>
      </c>
      <c r="AE16" s="361"/>
      <c r="AF16" s="10">
        <f t="shared" si="19"/>
        <v>0</v>
      </c>
      <c r="AG16" s="387">
        <v>0</v>
      </c>
      <c r="AH16" s="10">
        <f t="shared" si="20"/>
        <v>0</v>
      </c>
      <c r="AI16" s="361"/>
      <c r="AJ16" s="10">
        <f t="shared" si="13"/>
        <v>0</v>
      </c>
    </row>
    <row r="17" spans="1:36" ht="15" customHeight="1">
      <c r="A17" s="358">
        <f t="shared" si="8"/>
        <v>11</v>
      </c>
      <c r="B17" s="360" t="s">
        <v>586</v>
      </c>
      <c r="C17" s="11" t="s">
        <v>576</v>
      </c>
      <c r="D17" s="352">
        <v>1060000</v>
      </c>
      <c r="E17" s="361"/>
      <c r="F17" s="10">
        <f t="shared" si="0"/>
        <v>0</v>
      </c>
      <c r="G17" s="362">
        <v>0.01</v>
      </c>
      <c r="H17" s="10">
        <f t="shared" si="11"/>
        <v>10600</v>
      </c>
      <c r="I17" s="362"/>
      <c r="J17" s="10">
        <f t="shared" si="12"/>
        <v>0</v>
      </c>
      <c r="K17" s="362"/>
      <c r="L17" s="10">
        <f t="shared" si="14"/>
        <v>0</v>
      </c>
      <c r="M17" s="362"/>
      <c r="N17" s="10">
        <f t="shared" si="15"/>
        <v>0</v>
      </c>
      <c r="O17" s="362"/>
      <c r="P17" s="10">
        <f t="shared" si="16"/>
        <v>0</v>
      </c>
      <c r="Q17" s="362"/>
      <c r="R17" s="10">
        <f t="shared" si="1"/>
        <v>0</v>
      </c>
      <c r="S17" s="362"/>
      <c r="T17" s="10">
        <f t="shared" si="2"/>
        <v>0</v>
      </c>
      <c r="U17" s="387">
        <v>0</v>
      </c>
      <c r="V17" s="10">
        <f t="shared" si="3"/>
        <v>0</v>
      </c>
      <c r="W17" s="388">
        <v>0.01</v>
      </c>
      <c r="X17" s="10">
        <f t="shared" si="9"/>
        <v>10600</v>
      </c>
      <c r="Y17" s="362"/>
      <c r="Z17" s="10">
        <f t="shared" si="10"/>
        <v>0</v>
      </c>
      <c r="AA17" s="362"/>
      <c r="AB17" s="10">
        <f t="shared" si="17"/>
        <v>0</v>
      </c>
      <c r="AC17" s="362">
        <v>0.01</v>
      </c>
      <c r="AD17" s="10">
        <f t="shared" si="18"/>
        <v>10600</v>
      </c>
      <c r="AE17" s="362"/>
      <c r="AF17" s="10">
        <f t="shared" si="19"/>
        <v>0</v>
      </c>
      <c r="AG17" s="387">
        <v>0</v>
      </c>
      <c r="AH17" s="10">
        <f t="shared" si="20"/>
        <v>0</v>
      </c>
      <c r="AI17" s="361">
        <v>0.02</v>
      </c>
      <c r="AJ17" s="10">
        <f t="shared" si="13"/>
        <v>21200</v>
      </c>
    </row>
    <row r="18" spans="1:36" ht="15" customHeight="1">
      <c r="A18" s="358">
        <f t="shared" si="8"/>
        <v>12</v>
      </c>
      <c r="B18" s="360" t="s">
        <v>587</v>
      </c>
      <c r="C18" s="11" t="s">
        <v>576</v>
      </c>
      <c r="D18" s="352">
        <v>985000</v>
      </c>
      <c r="E18" s="361"/>
      <c r="F18" s="10">
        <f t="shared" si="0"/>
        <v>0</v>
      </c>
      <c r="G18" s="362"/>
      <c r="H18" s="10">
        <f t="shared" si="11"/>
        <v>0</v>
      </c>
      <c r="I18" s="362"/>
      <c r="J18" s="10">
        <f t="shared" si="12"/>
        <v>0</v>
      </c>
      <c r="K18" s="362"/>
      <c r="L18" s="10">
        <f t="shared" si="14"/>
        <v>0</v>
      </c>
      <c r="M18" s="362"/>
      <c r="N18" s="10">
        <f t="shared" si="15"/>
        <v>0</v>
      </c>
      <c r="O18" s="362"/>
      <c r="P18" s="10">
        <f t="shared" si="16"/>
        <v>0</v>
      </c>
      <c r="Q18" s="362"/>
      <c r="R18" s="10">
        <f t="shared" si="1"/>
        <v>0</v>
      </c>
      <c r="S18" s="362"/>
      <c r="T18" s="10">
        <f t="shared" si="2"/>
        <v>0</v>
      </c>
      <c r="U18" s="387">
        <v>0</v>
      </c>
      <c r="V18" s="10">
        <f t="shared" si="3"/>
        <v>0</v>
      </c>
      <c r="W18" s="388"/>
      <c r="X18" s="10">
        <f t="shared" si="9"/>
        <v>0</v>
      </c>
      <c r="Y18" s="362"/>
      <c r="Z18" s="10">
        <f t="shared" si="10"/>
        <v>0</v>
      </c>
      <c r="AA18" s="362"/>
      <c r="AB18" s="10">
        <f t="shared" si="17"/>
        <v>0</v>
      </c>
      <c r="AC18" s="362"/>
      <c r="AD18" s="10">
        <f t="shared" si="18"/>
        <v>0</v>
      </c>
      <c r="AE18" s="362"/>
      <c r="AF18" s="10">
        <f t="shared" si="19"/>
        <v>0</v>
      </c>
      <c r="AG18" s="387">
        <v>0</v>
      </c>
      <c r="AH18" s="10">
        <f t="shared" si="20"/>
        <v>0</v>
      </c>
      <c r="AI18" s="362"/>
      <c r="AJ18" s="10">
        <f t="shared" si="13"/>
        <v>0</v>
      </c>
    </row>
    <row r="19" spans="1:36" ht="15" customHeight="1">
      <c r="A19" s="358">
        <f t="shared" si="8"/>
        <v>13</v>
      </c>
      <c r="B19" s="360" t="s">
        <v>588</v>
      </c>
      <c r="C19" s="11" t="s">
        <v>584</v>
      </c>
      <c r="D19" s="352">
        <v>120000</v>
      </c>
      <c r="E19" s="361"/>
      <c r="F19" s="10">
        <f t="shared" si="0"/>
        <v>0</v>
      </c>
      <c r="G19" s="362"/>
      <c r="H19" s="10">
        <f t="shared" si="11"/>
        <v>0</v>
      </c>
      <c r="I19" s="362"/>
      <c r="J19" s="10">
        <f t="shared" si="12"/>
        <v>0</v>
      </c>
      <c r="K19" s="362"/>
      <c r="L19" s="10">
        <f t="shared" si="14"/>
        <v>0</v>
      </c>
      <c r="M19" s="362"/>
      <c r="N19" s="10">
        <f t="shared" si="15"/>
        <v>0</v>
      </c>
      <c r="O19" s="362"/>
      <c r="P19" s="10">
        <f t="shared" si="16"/>
        <v>0</v>
      </c>
      <c r="Q19" s="362"/>
      <c r="R19" s="10">
        <f t="shared" si="1"/>
        <v>0</v>
      </c>
      <c r="S19" s="362"/>
      <c r="T19" s="10">
        <f t="shared" si="2"/>
        <v>0</v>
      </c>
      <c r="U19" s="387">
        <v>0</v>
      </c>
      <c r="V19" s="10">
        <f t="shared" si="3"/>
        <v>0</v>
      </c>
      <c r="W19" s="388"/>
      <c r="X19" s="10">
        <f t="shared" si="9"/>
        <v>0</v>
      </c>
      <c r="Y19" s="362"/>
      <c r="Z19" s="10">
        <f t="shared" si="10"/>
        <v>0</v>
      </c>
      <c r="AA19" s="362"/>
      <c r="AB19" s="10">
        <f t="shared" si="17"/>
        <v>0</v>
      </c>
      <c r="AC19" s="362"/>
      <c r="AD19" s="10">
        <f>AC19*D19</f>
        <v>0</v>
      </c>
      <c r="AE19" s="362"/>
      <c r="AF19" s="10">
        <f t="shared" si="19"/>
        <v>0</v>
      </c>
      <c r="AG19" s="387">
        <v>0</v>
      </c>
      <c r="AH19" s="10">
        <f t="shared" si="20"/>
        <v>0</v>
      </c>
      <c r="AI19" s="362"/>
      <c r="AJ19" s="10">
        <f t="shared" si="13"/>
        <v>0</v>
      </c>
    </row>
    <row r="20" spans="1:36" ht="15" customHeight="1">
      <c r="A20" s="358">
        <f t="shared" si="8"/>
        <v>14</v>
      </c>
      <c r="B20" s="360" t="s">
        <v>589</v>
      </c>
      <c r="C20" s="11" t="s">
        <v>576</v>
      </c>
      <c r="D20" s="352">
        <v>2750000</v>
      </c>
      <c r="E20" s="361"/>
      <c r="F20" s="10">
        <f t="shared" si="0"/>
        <v>0</v>
      </c>
      <c r="G20" s="362"/>
      <c r="H20" s="10">
        <f t="shared" si="11"/>
        <v>0</v>
      </c>
      <c r="I20" s="362"/>
      <c r="J20" s="10">
        <f t="shared" si="12"/>
        <v>0</v>
      </c>
      <c r="K20" s="362"/>
      <c r="L20" s="10">
        <f>K20*D20</f>
        <v>0</v>
      </c>
      <c r="M20" s="362"/>
      <c r="N20" s="10">
        <f t="shared" si="15"/>
        <v>0</v>
      </c>
      <c r="O20" s="362"/>
      <c r="P20" s="10">
        <f t="shared" si="16"/>
        <v>0</v>
      </c>
      <c r="Q20" s="362"/>
      <c r="R20" s="10">
        <f t="shared" si="1"/>
        <v>0</v>
      </c>
      <c r="S20" s="362"/>
      <c r="T20" s="10">
        <f t="shared" si="2"/>
        <v>0</v>
      </c>
      <c r="U20" s="387">
        <v>0</v>
      </c>
      <c r="V20" s="10">
        <f t="shared" si="3"/>
        <v>0</v>
      </c>
      <c r="W20" s="388"/>
      <c r="X20" s="10">
        <f t="shared" si="9"/>
        <v>0</v>
      </c>
      <c r="Y20" s="362"/>
      <c r="Z20" s="10">
        <f t="shared" si="10"/>
        <v>0</v>
      </c>
      <c r="AA20" s="362"/>
      <c r="AB20" s="10">
        <f>AA20*D20</f>
        <v>0</v>
      </c>
      <c r="AC20" s="362"/>
      <c r="AD20" s="10">
        <f>AC20*D20</f>
        <v>0</v>
      </c>
      <c r="AE20" s="362"/>
      <c r="AF20" s="10">
        <f>AE20*D20</f>
        <v>0</v>
      </c>
      <c r="AG20" s="387">
        <v>0</v>
      </c>
      <c r="AH20" s="10">
        <f>AG20*D20</f>
        <v>0</v>
      </c>
      <c r="AI20" s="362"/>
      <c r="AJ20" s="10">
        <f t="shared" si="13"/>
        <v>0</v>
      </c>
    </row>
    <row r="21" spans="1:36" ht="15" customHeight="1">
      <c r="A21" s="358">
        <f>A20+1</f>
        <v>15</v>
      </c>
      <c r="B21" s="360" t="s">
        <v>590</v>
      </c>
      <c r="C21" s="11" t="s">
        <v>591</v>
      </c>
      <c r="D21" s="352">
        <v>2500</v>
      </c>
      <c r="E21" s="361"/>
      <c r="F21" s="10">
        <f t="shared" si="0"/>
        <v>0</v>
      </c>
      <c r="G21" s="361"/>
      <c r="H21" s="10">
        <f t="shared" si="11"/>
        <v>0</v>
      </c>
      <c r="I21" s="361"/>
      <c r="J21" s="10">
        <f t="shared" si="12"/>
        <v>0</v>
      </c>
      <c r="K21" s="361">
        <v>5</v>
      </c>
      <c r="L21" s="10">
        <f>K21*D21</f>
        <v>12500</v>
      </c>
      <c r="M21" s="361">
        <v>5</v>
      </c>
      <c r="N21" s="10">
        <f>M21*D21</f>
        <v>12500</v>
      </c>
      <c r="O21" s="361">
        <v>1</v>
      </c>
      <c r="P21" s="10">
        <f>O21*D21</f>
        <v>2500</v>
      </c>
      <c r="Q21" s="361">
        <v>0.1</v>
      </c>
      <c r="R21" s="10">
        <f>Q21*D21</f>
        <v>250</v>
      </c>
      <c r="S21" s="361">
        <v>0.05</v>
      </c>
      <c r="T21" s="10">
        <f t="shared" si="2"/>
        <v>125</v>
      </c>
      <c r="U21" s="387">
        <v>0</v>
      </c>
      <c r="V21" s="10">
        <f t="shared" si="3"/>
        <v>0</v>
      </c>
      <c r="W21" s="388"/>
      <c r="X21" s="10">
        <f t="shared" si="9"/>
        <v>0</v>
      </c>
      <c r="Y21" s="361"/>
      <c r="Z21" s="10">
        <f t="shared" si="10"/>
        <v>0</v>
      </c>
      <c r="AA21" s="361"/>
      <c r="AB21" s="10">
        <f>AA21*D21</f>
        <v>0</v>
      </c>
      <c r="AC21" s="361"/>
      <c r="AD21" s="10">
        <f>AC21*D21</f>
        <v>0</v>
      </c>
      <c r="AE21" s="361"/>
      <c r="AF21" s="10">
        <f>AE21*D21</f>
        <v>0</v>
      </c>
      <c r="AG21" s="387">
        <v>0</v>
      </c>
      <c r="AH21" s="10">
        <f>AG21*D21</f>
        <v>0</v>
      </c>
      <c r="AI21" s="361"/>
      <c r="AJ21" s="10">
        <f t="shared" si="13"/>
        <v>0</v>
      </c>
    </row>
    <row r="22" spans="1:36" ht="15" customHeight="1">
      <c r="A22" s="358">
        <f>A21+1</f>
        <v>16</v>
      </c>
      <c r="B22" s="363" t="s">
        <v>592</v>
      </c>
      <c r="C22" s="364" t="s">
        <v>572</v>
      </c>
      <c r="D22" s="365">
        <v>50000</v>
      </c>
      <c r="E22" s="366"/>
      <c r="F22" s="79">
        <f t="shared" si="0"/>
        <v>0</v>
      </c>
      <c r="G22" s="366"/>
      <c r="H22" s="79">
        <f t="shared" si="11"/>
        <v>0</v>
      </c>
      <c r="I22" s="366"/>
      <c r="J22" s="10">
        <f t="shared" si="12"/>
        <v>0</v>
      </c>
      <c r="K22" s="366"/>
      <c r="L22" s="10">
        <f>K22*D22</f>
        <v>0</v>
      </c>
      <c r="M22" s="366">
        <v>0.05</v>
      </c>
      <c r="N22" s="10">
        <f>M22*D22</f>
        <v>2500</v>
      </c>
      <c r="O22" s="366">
        <v>0.01</v>
      </c>
      <c r="P22" s="79">
        <f>O22*D22</f>
        <v>500</v>
      </c>
      <c r="Q22" s="366"/>
      <c r="R22" s="79">
        <f>Q22*D22</f>
        <v>0</v>
      </c>
      <c r="S22" s="366"/>
      <c r="T22" s="79">
        <f t="shared" si="2"/>
        <v>0</v>
      </c>
      <c r="U22" s="387">
        <v>0</v>
      </c>
      <c r="V22" s="10">
        <f t="shared" si="3"/>
        <v>0</v>
      </c>
      <c r="W22" s="389"/>
      <c r="X22" s="10">
        <f t="shared" si="9"/>
        <v>0</v>
      </c>
      <c r="Y22" s="366"/>
      <c r="Z22" s="10">
        <f t="shared" si="10"/>
        <v>0</v>
      </c>
      <c r="AA22" s="366"/>
      <c r="AB22" s="79">
        <f>AA22*D22</f>
        <v>0</v>
      </c>
      <c r="AC22" s="366"/>
      <c r="AD22" s="79">
        <f>AC22*D22</f>
        <v>0</v>
      </c>
      <c r="AE22" s="366"/>
      <c r="AF22" s="79">
        <f>AE22*D22</f>
        <v>0</v>
      </c>
      <c r="AG22" s="387">
        <v>0</v>
      </c>
      <c r="AH22" s="79">
        <f>AG22*D22</f>
        <v>0</v>
      </c>
      <c r="AI22" s="366"/>
      <c r="AJ22" s="79">
        <f t="shared" si="13"/>
        <v>0</v>
      </c>
    </row>
    <row r="23" spans="1:36" ht="15" customHeight="1">
      <c r="A23" s="358">
        <f>A22+1</f>
        <v>17</v>
      </c>
      <c r="B23" s="363" t="s">
        <v>599</v>
      </c>
      <c r="C23" s="364" t="s">
        <v>591</v>
      </c>
      <c r="D23" s="365">
        <v>8000</v>
      </c>
      <c r="E23" s="366"/>
      <c r="F23" s="79">
        <f>E23*D23</f>
        <v>0</v>
      </c>
      <c r="G23" s="366"/>
      <c r="H23" s="79">
        <f>G23*D23</f>
        <v>0</v>
      </c>
      <c r="I23" s="366"/>
      <c r="J23" s="10">
        <f t="shared" si="12"/>
        <v>0</v>
      </c>
      <c r="K23" s="366"/>
      <c r="L23" s="10">
        <f>K23*D23</f>
        <v>0</v>
      </c>
      <c r="M23" s="366"/>
      <c r="N23" s="10">
        <f>M23*D23</f>
        <v>0</v>
      </c>
      <c r="O23" s="366"/>
      <c r="P23" s="79">
        <f>O23*D23</f>
        <v>0</v>
      </c>
      <c r="Q23" s="366">
        <v>1</v>
      </c>
      <c r="R23" s="79">
        <f>Q23*D23</f>
        <v>8000</v>
      </c>
      <c r="S23" s="366"/>
      <c r="T23" s="79">
        <f t="shared" si="2"/>
        <v>0</v>
      </c>
      <c r="U23" s="387">
        <v>0</v>
      </c>
      <c r="V23" s="10">
        <f t="shared" si="3"/>
        <v>0</v>
      </c>
      <c r="W23" s="389"/>
      <c r="X23" s="10">
        <f t="shared" si="9"/>
        <v>0</v>
      </c>
      <c r="Y23" s="366"/>
      <c r="Z23" s="10">
        <f t="shared" si="10"/>
        <v>0</v>
      </c>
      <c r="AA23" s="366"/>
      <c r="AB23" s="79">
        <f>AA23*D23</f>
        <v>0</v>
      </c>
      <c r="AC23" s="366"/>
      <c r="AD23" s="79">
        <f>AC23*D23</f>
        <v>0</v>
      </c>
      <c r="AE23" s="366"/>
      <c r="AF23" s="79">
        <f>AE23*D23</f>
        <v>0</v>
      </c>
      <c r="AG23" s="387">
        <v>0</v>
      </c>
      <c r="AH23" s="79">
        <f>AG23*D23</f>
        <v>0</v>
      </c>
      <c r="AI23" s="366"/>
      <c r="AJ23" s="79">
        <f>AI23*D23</f>
        <v>0</v>
      </c>
    </row>
    <row r="24" spans="1:36" ht="25.5" customHeight="1">
      <c r="A24" s="68"/>
      <c r="B24" s="367" t="s">
        <v>600</v>
      </c>
      <c r="C24" s="368"/>
      <c r="D24" s="368"/>
      <c r="E24" s="80"/>
      <c r="F24" s="369">
        <f>SUM(F7:F23)*1.08</f>
        <v>12096</v>
      </c>
      <c r="G24" s="369"/>
      <c r="H24" s="369">
        <f>SUM(H7:H23)*1.08</f>
        <v>15076.800000000001</v>
      </c>
      <c r="I24" s="369"/>
      <c r="J24" s="369">
        <f>SUM(J7:J23)*1.08</f>
        <v>3072.6000000000004</v>
      </c>
      <c r="K24" s="369"/>
      <c r="L24" s="369">
        <f aca="true" t="shared" si="21" ref="L24:R24">SUM(L7:L23)*1.08</f>
        <v>57866.4</v>
      </c>
      <c r="M24" s="369"/>
      <c r="N24" s="369">
        <f t="shared" si="21"/>
        <v>33318</v>
      </c>
      <c r="O24" s="369"/>
      <c r="P24" s="369">
        <f t="shared" si="21"/>
        <v>10130.400000000001</v>
      </c>
      <c r="Q24" s="369"/>
      <c r="R24" s="369">
        <f t="shared" si="21"/>
        <v>9860.400000000001</v>
      </c>
      <c r="S24" s="369"/>
      <c r="T24" s="369">
        <f>SUM(T7:T23)*1.08</f>
        <v>1663.2</v>
      </c>
      <c r="U24" s="369"/>
      <c r="V24" s="369">
        <f>SUM(V7:V23)*1.08</f>
        <v>0</v>
      </c>
      <c r="W24" s="369"/>
      <c r="X24" s="369">
        <f>SUM(X7:X23)*1.08</f>
        <v>15076.800000000001</v>
      </c>
      <c r="Y24" s="369"/>
      <c r="Z24" s="369">
        <f>SUM(Z7:Z23)*1.08</f>
        <v>3072.6000000000004</v>
      </c>
      <c r="AA24" s="369"/>
      <c r="AB24" s="369">
        <f>SUM(AB7:AB23)*1.08</f>
        <v>18846</v>
      </c>
      <c r="AC24" s="369"/>
      <c r="AD24" s="369">
        <f>SUM(AD7:AD23)*1.08</f>
        <v>15076.800000000001</v>
      </c>
      <c r="AE24" s="369"/>
      <c r="AF24" s="369">
        <f>SUM(AF7:AF23)*1.08</f>
        <v>3072.6000000000004</v>
      </c>
      <c r="AG24" s="369"/>
      <c r="AH24" s="369">
        <f>SUM(AH7:AH23)*1.08</f>
        <v>0</v>
      </c>
      <c r="AI24" s="369"/>
      <c r="AJ24" s="369">
        <f>SUM(AJ7:AJ23)*1.08</f>
        <v>29764.800000000003</v>
      </c>
    </row>
    <row r="25" spans="1:36" ht="25.5" customHeight="1">
      <c r="A25" s="370"/>
      <c r="B25" s="371"/>
      <c r="C25" s="372"/>
      <c r="D25" s="372"/>
      <c r="E25" s="373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</row>
    <row r="26" spans="1:36" ht="25.5" customHeight="1">
      <c r="A26" s="375"/>
      <c r="B26" s="376"/>
      <c r="C26" s="377"/>
      <c r="D26" s="377"/>
      <c r="E26" s="378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</row>
    <row r="27" spans="1:5" ht="19.5" customHeight="1">
      <c r="A27" s="605" t="s">
        <v>7</v>
      </c>
      <c r="B27" s="605" t="s">
        <v>8</v>
      </c>
      <c r="C27" s="607" t="s">
        <v>44</v>
      </c>
      <c r="D27" s="605" t="s">
        <v>601</v>
      </c>
      <c r="E27" s="605" t="s">
        <v>569</v>
      </c>
    </row>
    <row r="28" spans="1:5" ht="29.25" customHeight="1">
      <c r="A28" s="606"/>
      <c r="B28" s="606"/>
      <c r="C28" s="606"/>
      <c r="D28" s="606"/>
      <c r="E28" s="606"/>
    </row>
    <row r="29" spans="1:5" ht="50.25" customHeight="1">
      <c r="A29" s="390" t="s">
        <v>56</v>
      </c>
      <c r="B29" s="391" t="s">
        <v>289</v>
      </c>
      <c r="C29" s="357"/>
      <c r="D29" s="357"/>
      <c r="E29" s="357"/>
    </row>
    <row r="30" spans="1:5" ht="19.5" customHeight="1">
      <c r="A30" s="31" t="s">
        <v>290</v>
      </c>
      <c r="B30" s="45" t="s">
        <v>291</v>
      </c>
      <c r="C30" s="18"/>
      <c r="D30" s="18"/>
      <c r="E30" s="18"/>
    </row>
    <row r="31" spans="1:5" ht="33.75" customHeight="1">
      <c r="A31" s="3" t="s">
        <v>292</v>
      </c>
      <c r="B31" s="2" t="s">
        <v>293</v>
      </c>
      <c r="C31" s="71" t="s">
        <v>621</v>
      </c>
      <c r="D31" s="18"/>
      <c r="E31" s="352"/>
    </row>
    <row r="32" spans="1:5" ht="19.5" customHeight="1">
      <c r="A32" s="3"/>
      <c r="B32" s="2"/>
      <c r="C32" s="18"/>
      <c r="D32" s="18"/>
      <c r="E32" s="18"/>
    </row>
    <row r="33" spans="1:5" ht="19.5" customHeight="1">
      <c r="A33" s="3"/>
      <c r="B33" s="2"/>
      <c r="C33" s="18"/>
      <c r="D33" s="18"/>
      <c r="E33" s="18"/>
    </row>
    <row r="34" spans="1:5" ht="19.5" customHeight="1">
      <c r="A34" s="3" t="s">
        <v>294</v>
      </c>
      <c r="B34" s="2" t="s">
        <v>295</v>
      </c>
      <c r="C34" s="71" t="s">
        <v>621</v>
      </c>
      <c r="D34" s="18"/>
      <c r="E34" s="10">
        <f>$F$24</f>
        <v>12096</v>
      </c>
    </row>
    <row r="35" spans="1:5" ht="19.5" customHeight="1">
      <c r="A35" s="3"/>
      <c r="B35" s="2"/>
      <c r="C35" s="18"/>
      <c r="D35" s="18"/>
      <c r="E35" s="10"/>
    </row>
    <row r="36" spans="1:5" ht="19.5" customHeight="1">
      <c r="A36" s="3"/>
      <c r="B36" s="2"/>
      <c r="C36" s="9"/>
      <c r="D36" s="18"/>
      <c r="E36" s="10"/>
    </row>
    <row r="37" spans="1:5" ht="19.5" customHeight="1">
      <c r="A37" s="3" t="s">
        <v>296</v>
      </c>
      <c r="B37" s="2" t="s">
        <v>297</v>
      </c>
      <c r="C37" s="71" t="s">
        <v>621</v>
      </c>
      <c r="D37" s="18"/>
      <c r="E37" s="10">
        <f>$F$24</f>
        <v>12096</v>
      </c>
    </row>
    <row r="38" spans="1:5" ht="19.5" customHeight="1">
      <c r="A38" s="3"/>
      <c r="B38" s="2"/>
      <c r="C38" s="9"/>
      <c r="D38" s="18"/>
      <c r="E38" s="10"/>
    </row>
    <row r="39" spans="1:5" ht="19.5" customHeight="1">
      <c r="A39" s="3"/>
      <c r="B39" s="2"/>
      <c r="C39" s="18"/>
      <c r="D39" s="18"/>
      <c r="E39" s="10"/>
    </row>
    <row r="40" spans="1:5" ht="19.5" customHeight="1">
      <c r="A40" s="3" t="s">
        <v>298</v>
      </c>
      <c r="B40" s="2" t="s">
        <v>299</v>
      </c>
      <c r="C40" s="71" t="s">
        <v>621</v>
      </c>
      <c r="D40" s="18"/>
      <c r="E40" s="10">
        <f>$F$24</f>
        <v>12096</v>
      </c>
    </row>
    <row r="41" spans="1:5" ht="19.5" customHeight="1">
      <c r="A41" s="3"/>
      <c r="B41" s="2"/>
      <c r="C41" s="18"/>
      <c r="D41" s="18"/>
      <c r="E41" s="10"/>
    </row>
    <row r="42" spans="1:5" ht="19.5" customHeight="1">
      <c r="A42" s="3"/>
      <c r="B42" s="2"/>
      <c r="C42" s="9"/>
      <c r="D42" s="18"/>
      <c r="E42" s="10"/>
    </row>
    <row r="43" spans="1:5" ht="19.5" customHeight="1">
      <c r="A43" s="3" t="s">
        <v>300</v>
      </c>
      <c r="B43" s="2" t="s">
        <v>301</v>
      </c>
      <c r="C43" s="71" t="s">
        <v>621</v>
      </c>
      <c r="D43" s="18"/>
      <c r="E43" s="10">
        <f>$F$24</f>
        <v>12096</v>
      </c>
    </row>
    <row r="44" spans="1:5" ht="19.5" customHeight="1">
      <c r="A44" s="6"/>
      <c r="B44" s="45"/>
      <c r="C44" s="18"/>
      <c r="D44" s="18"/>
      <c r="E44" s="10"/>
    </row>
    <row r="45" spans="1:5" ht="19.5" customHeight="1">
      <c r="A45" s="3"/>
      <c r="B45" s="18"/>
      <c r="C45" s="18"/>
      <c r="D45" s="18"/>
      <c r="E45" s="10"/>
    </row>
    <row r="46" spans="1:5" ht="19.5" customHeight="1">
      <c r="A46" s="3" t="s">
        <v>302</v>
      </c>
      <c r="B46" s="2" t="s">
        <v>304</v>
      </c>
      <c r="C46" s="71" t="s">
        <v>621</v>
      </c>
      <c r="D46" s="18"/>
      <c r="E46" s="10">
        <f>$F$24</f>
        <v>12096</v>
      </c>
    </row>
    <row r="47" spans="1:5" ht="19.5" customHeight="1">
      <c r="A47" s="3"/>
      <c r="B47" s="18"/>
      <c r="C47" s="18"/>
      <c r="D47" s="18"/>
      <c r="E47" s="10"/>
    </row>
    <row r="48" spans="1:5" ht="19.5" customHeight="1">
      <c r="A48" s="3"/>
      <c r="B48" s="18"/>
      <c r="C48" s="18"/>
      <c r="D48" s="18"/>
      <c r="E48" s="10"/>
    </row>
    <row r="49" spans="1:5" ht="19.5" customHeight="1">
      <c r="A49" s="3" t="s">
        <v>303</v>
      </c>
      <c r="B49" s="2" t="s">
        <v>305</v>
      </c>
      <c r="C49" s="71" t="s">
        <v>621</v>
      </c>
      <c r="D49" s="18"/>
      <c r="E49" s="10">
        <f>$F$24</f>
        <v>12096</v>
      </c>
    </row>
    <row r="50" spans="1:5" ht="19.5" customHeight="1">
      <c r="A50" s="3"/>
      <c r="B50" s="18"/>
      <c r="C50" s="119"/>
      <c r="D50" s="18"/>
      <c r="E50" s="10"/>
    </row>
    <row r="51" spans="1:5" ht="19.5" customHeight="1">
      <c r="A51" s="31"/>
      <c r="B51" s="45"/>
      <c r="C51" s="48"/>
      <c r="D51" s="18"/>
      <c r="E51" s="10"/>
    </row>
    <row r="52" spans="1:5" ht="19.5" customHeight="1">
      <c r="A52" s="3" t="s">
        <v>306</v>
      </c>
      <c r="B52" s="2" t="s">
        <v>307</v>
      </c>
      <c r="C52" s="71" t="s">
        <v>621</v>
      </c>
      <c r="D52" s="18"/>
      <c r="E52" s="10">
        <f>$F$24</f>
        <v>12096</v>
      </c>
    </row>
    <row r="53" spans="1:5" ht="19.5" customHeight="1">
      <c r="A53" s="31"/>
      <c r="B53" s="45"/>
      <c r="C53" s="50"/>
      <c r="D53" s="18"/>
      <c r="E53" s="352"/>
    </row>
    <row r="54" spans="1:5" ht="19.5" customHeight="1">
      <c r="A54" s="31"/>
      <c r="B54" s="45"/>
      <c r="C54" s="9"/>
      <c r="D54" s="18"/>
      <c r="E54" s="352"/>
    </row>
    <row r="55" spans="1:5" ht="19.5" customHeight="1">
      <c r="A55" s="3" t="s">
        <v>311</v>
      </c>
      <c r="B55" s="2" t="s">
        <v>312</v>
      </c>
      <c r="C55" s="71" t="s">
        <v>613</v>
      </c>
      <c r="D55" s="18"/>
      <c r="E55" s="352">
        <f>$H$24</f>
        <v>15076.800000000001</v>
      </c>
    </row>
    <row r="56" spans="1:5" ht="19.5" customHeight="1">
      <c r="A56" s="31"/>
      <c r="B56" s="45"/>
      <c r="C56" s="45"/>
      <c r="D56" s="18"/>
      <c r="E56" s="18"/>
    </row>
    <row r="57" spans="1:5" ht="19.5" customHeight="1">
      <c r="A57" s="31"/>
      <c r="B57" s="45"/>
      <c r="C57" s="9"/>
      <c r="D57" s="18"/>
      <c r="E57" s="18"/>
    </row>
    <row r="58" spans="1:5" ht="19.5" customHeight="1">
      <c r="A58" s="31" t="s">
        <v>308</v>
      </c>
      <c r="B58" s="45" t="s">
        <v>309</v>
      </c>
      <c r="C58" s="2"/>
      <c r="D58" s="18"/>
      <c r="E58" s="18"/>
    </row>
    <row r="59" spans="1:5" ht="19.5" customHeight="1">
      <c r="A59" s="3" t="s">
        <v>310</v>
      </c>
      <c r="B59" s="18" t="s">
        <v>186</v>
      </c>
      <c r="C59" s="71" t="s">
        <v>614</v>
      </c>
      <c r="D59" s="18"/>
      <c r="E59" s="352">
        <f>$J$24</f>
        <v>3072.6000000000004</v>
      </c>
    </row>
    <row r="60" spans="1:5" ht="19.5" customHeight="1">
      <c r="A60" s="3"/>
      <c r="B60" s="2"/>
      <c r="C60" s="2"/>
      <c r="D60" s="18"/>
      <c r="E60" s="352"/>
    </row>
    <row r="61" spans="1:5" ht="19.5" customHeight="1">
      <c r="A61" s="3"/>
      <c r="B61" s="2"/>
      <c r="C61" s="45"/>
      <c r="D61" s="18"/>
      <c r="E61" s="352"/>
    </row>
    <row r="62" spans="1:5" ht="19.5" customHeight="1">
      <c r="A62" s="3" t="s">
        <v>313</v>
      </c>
      <c r="B62" s="18" t="s">
        <v>314</v>
      </c>
      <c r="C62" s="9"/>
      <c r="D62" s="18"/>
      <c r="E62" s="352"/>
    </row>
    <row r="63" spans="1:5" ht="19.5" customHeight="1">
      <c r="A63" s="3" t="s">
        <v>315</v>
      </c>
      <c r="B63" s="2" t="s">
        <v>316</v>
      </c>
      <c r="C63" s="9"/>
      <c r="D63" s="18"/>
      <c r="E63" s="352"/>
    </row>
    <row r="64" spans="1:5" ht="19.5" customHeight="1">
      <c r="A64" s="5" t="s">
        <v>43</v>
      </c>
      <c r="B64" s="2" t="s">
        <v>94</v>
      </c>
      <c r="C64" s="71" t="s">
        <v>604</v>
      </c>
      <c r="D64" s="18"/>
      <c r="E64" s="10">
        <f>$L$24</f>
        <v>57866.4</v>
      </c>
    </row>
    <row r="65" spans="1:5" ht="19.5" customHeight="1">
      <c r="A65" s="3"/>
      <c r="B65" s="2"/>
      <c r="C65" s="9"/>
      <c r="D65" s="18"/>
      <c r="E65" s="10"/>
    </row>
    <row r="66" spans="1:5" ht="19.5" customHeight="1">
      <c r="A66" s="3"/>
      <c r="B66" s="2"/>
      <c r="C66" s="9"/>
      <c r="D66" s="18"/>
      <c r="E66" s="10"/>
    </row>
    <row r="67" spans="1:5" ht="19.5" customHeight="1">
      <c r="A67" s="5" t="s">
        <v>43</v>
      </c>
      <c r="B67" s="39" t="s">
        <v>108</v>
      </c>
      <c r="C67" s="71" t="s">
        <v>604</v>
      </c>
      <c r="D67" s="18"/>
      <c r="E67" s="10">
        <f>$L$24</f>
        <v>57866.4</v>
      </c>
    </row>
    <row r="68" spans="1:5" ht="19.5" customHeight="1">
      <c r="A68" s="31"/>
      <c r="B68" s="45"/>
      <c r="C68" s="9"/>
      <c r="D68" s="18"/>
      <c r="E68" s="10"/>
    </row>
    <row r="69" spans="1:5" ht="19.5" customHeight="1">
      <c r="A69" s="31"/>
      <c r="B69" s="45"/>
      <c r="C69" s="9"/>
      <c r="D69" s="18"/>
      <c r="E69" s="10"/>
    </row>
    <row r="70" spans="1:5" ht="19.5" customHeight="1">
      <c r="A70" s="5" t="s">
        <v>43</v>
      </c>
      <c r="B70" s="2" t="s">
        <v>60</v>
      </c>
      <c r="C70" s="71" t="s">
        <v>604</v>
      </c>
      <c r="D70" s="18"/>
      <c r="E70" s="10">
        <f>$L$24</f>
        <v>57866.4</v>
      </c>
    </row>
    <row r="71" spans="1:5" ht="19.5" customHeight="1">
      <c r="A71" s="31"/>
      <c r="B71" s="45"/>
      <c r="C71" s="2"/>
      <c r="D71" s="18"/>
      <c r="E71" s="10"/>
    </row>
    <row r="72" spans="1:5" ht="19.5" customHeight="1">
      <c r="A72" s="31"/>
      <c r="B72" s="2"/>
      <c r="C72" s="9"/>
      <c r="D72" s="18"/>
      <c r="E72" s="10"/>
    </row>
    <row r="73" spans="1:5" ht="19.5" customHeight="1">
      <c r="A73" s="5" t="s">
        <v>43</v>
      </c>
      <c r="B73" s="2" t="s">
        <v>317</v>
      </c>
      <c r="C73" s="71" t="s">
        <v>604</v>
      </c>
      <c r="D73" s="18"/>
      <c r="E73" s="10">
        <f>$L$24</f>
        <v>57866.4</v>
      </c>
    </row>
    <row r="74" spans="1:5" ht="19.5" customHeight="1">
      <c r="A74" s="31"/>
      <c r="B74" s="45"/>
      <c r="C74" s="9"/>
      <c r="D74" s="18"/>
      <c r="E74" s="10"/>
    </row>
    <row r="75" spans="1:5" ht="19.5" customHeight="1">
      <c r="A75" s="31"/>
      <c r="B75" s="45"/>
      <c r="C75" s="2"/>
      <c r="D75" s="18"/>
      <c r="E75" s="10"/>
    </row>
    <row r="76" spans="1:5" ht="19.5" customHeight="1">
      <c r="A76" s="5" t="s">
        <v>43</v>
      </c>
      <c r="B76" s="2" t="s">
        <v>90</v>
      </c>
      <c r="C76" s="71" t="s">
        <v>604</v>
      </c>
      <c r="D76" s="18"/>
      <c r="E76" s="10">
        <f>$L$24</f>
        <v>57866.4</v>
      </c>
    </row>
    <row r="77" spans="1:5" ht="19.5" customHeight="1">
      <c r="A77" s="31"/>
      <c r="B77" s="45"/>
      <c r="C77" s="2"/>
      <c r="D77" s="18"/>
      <c r="E77" s="10"/>
    </row>
    <row r="78" spans="1:5" ht="19.5" customHeight="1">
      <c r="A78" s="3"/>
      <c r="B78" s="2"/>
      <c r="C78" s="9"/>
      <c r="D78" s="18"/>
      <c r="E78" s="10"/>
    </row>
    <row r="79" spans="1:5" ht="19.5" customHeight="1">
      <c r="A79" s="5" t="s">
        <v>43</v>
      </c>
      <c r="B79" s="2" t="s">
        <v>92</v>
      </c>
      <c r="C79" s="71" t="s">
        <v>604</v>
      </c>
      <c r="D79" s="18"/>
      <c r="E79" s="10">
        <f>$L$24</f>
        <v>57866.4</v>
      </c>
    </row>
    <row r="80" spans="1:5" ht="19.5" customHeight="1">
      <c r="A80" s="3"/>
      <c r="B80" s="2"/>
      <c r="C80" s="45"/>
      <c r="D80" s="18"/>
      <c r="E80" s="18"/>
    </row>
    <row r="81" spans="1:5" ht="19.5" customHeight="1">
      <c r="A81" s="28"/>
      <c r="B81" s="44"/>
      <c r="C81" s="9"/>
      <c r="D81" s="18"/>
      <c r="E81" s="18"/>
    </row>
    <row r="82" spans="1:5" ht="19.5" customHeight="1">
      <c r="A82" s="3" t="s">
        <v>318</v>
      </c>
      <c r="B82" s="2" t="s">
        <v>319</v>
      </c>
      <c r="C82" s="71" t="s">
        <v>615</v>
      </c>
      <c r="D82" s="18"/>
      <c r="E82" s="10">
        <f>$N$24</f>
        <v>33318</v>
      </c>
    </row>
    <row r="83" spans="1:5" ht="19.5" customHeight="1">
      <c r="A83" s="3"/>
      <c r="B83" s="2"/>
      <c r="C83" s="9"/>
      <c r="D83" s="18"/>
      <c r="E83" s="18"/>
    </row>
    <row r="84" spans="1:5" ht="19.5" customHeight="1">
      <c r="A84" s="3"/>
      <c r="B84" s="2"/>
      <c r="C84" s="18"/>
      <c r="D84" s="18"/>
      <c r="E84" s="18"/>
    </row>
    <row r="85" spans="1:5" ht="19.5" customHeight="1">
      <c r="A85" s="3" t="s">
        <v>320</v>
      </c>
      <c r="B85" s="2" t="s">
        <v>321</v>
      </c>
      <c r="C85" s="71" t="s">
        <v>616</v>
      </c>
      <c r="D85" s="18"/>
      <c r="E85" s="10">
        <f>$P$24</f>
        <v>10130.400000000001</v>
      </c>
    </row>
    <row r="86" spans="1:5" ht="19.5" customHeight="1">
      <c r="A86" s="3"/>
      <c r="B86" s="2"/>
      <c r="C86" s="45"/>
      <c r="D86" s="18"/>
      <c r="E86" s="18"/>
    </row>
    <row r="87" spans="1:5" ht="19.5" customHeight="1">
      <c r="A87" s="3"/>
      <c r="B87" s="2"/>
      <c r="C87" s="45"/>
      <c r="D87" s="18"/>
      <c r="E87" s="18"/>
    </row>
    <row r="88" spans="1:5" ht="19.5" customHeight="1">
      <c r="A88" s="3" t="s">
        <v>322</v>
      </c>
      <c r="B88" s="2" t="s">
        <v>323</v>
      </c>
      <c r="C88" s="2"/>
      <c r="D88" s="18"/>
      <c r="E88" s="18"/>
    </row>
    <row r="89" spans="1:5" ht="19.5" customHeight="1">
      <c r="A89" s="5" t="s">
        <v>43</v>
      </c>
      <c r="B89" s="2" t="s">
        <v>324</v>
      </c>
      <c r="C89" s="71" t="s">
        <v>617</v>
      </c>
      <c r="D89" s="18"/>
      <c r="E89" s="10">
        <f>$R$24</f>
        <v>9860.400000000001</v>
      </c>
    </row>
    <row r="90" spans="1:5" ht="19.5" customHeight="1">
      <c r="A90" s="28"/>
      <c r="B90" s="44"/>
      <c r="C90" s="71"/>
      <c r="D90" s="18"/>
      <c r="E90" s="10"/>
    </row>
    <row r="91" spans="1:5" ht="19.5" customHeight="1">
      <c r="A91" s="3"/>
      <c r="B91" s="2"/>
      <c r="C91" s="71"/>
      <c r="D91" s="18"/>
      <c r="E91" s="10"/>
    </row>
    <row r="92" spans="1:5" ht="19.5" customHeight="1">
      <c r="A92" s="5" t="s">
        <v>43</v>
      </c>
      <c r="B92" s="2" t="s">
        <v>325</v>
      </c>
      <c r="C92" s="71" t="s">
        <v>617</v>
      </c>
      <c r="D92" s="18"/>
      <c r="E92" s="10">
        <f>$R$24</f>
        <v>9860.400000000001</v>
      </c>
    </row>
    <row r="93" spans="1:5" ht="19.5" customHeight="1">
      <c r="A93" s="31"/>
      <c r="B93" s="45"/>
      <c r="C93" s="71"/>
      <c r="D93" s="18"/>
      <c r="E93" s="10"/>
    </row>
    <row r="94" spans="1:5" ht="19.5" customHeight="1">
      <c r="A94" s="3"/>
      <c r="B94" s="2"/>
      <c r="C94" s="71"/>
      <c r="D94" s="18"/>
      <c r="E94" s="10"/>
    </row>
    <row r="95" spans="1:5" ht="19.5" customHeight="1">
      <c r="A95" s="5" t="s">
        <v>43</v>
      </c>
      <c r="B95" s="2" t="s">
        <v>326</v>
      </c>
      <c r="C95" s="71" t="s">
        <v>617</v>
      </c>
      <c r="D95" s="18"/>
      <c r="E95" s="10">
        <f>$R$24</f>
        <v>9860.400000000001</v>
      </c>
    </row>
    <row r="96" spans="1:5" ht="19.5" customHeight="1">
      <c r="A96" s="31"/>
      <c r="B96" s="45"/>
      <c r="C96" s="71"/>
      <c r="D96" s="18"/>
      <c r="E96" s="10"/>
    </row>
    <row r="97" spans="1:5" ht="19.5" customHeight="1">
      <c r="A97" s="3"/>
      <c r="B97" s="22"/>
      <c r="C97" s="71"/>
      <c r="D97" s="18"/>
      <c r="E97" s="10"/>
    </row>
    <row r="98" spans="1:5" ht="19.5" customHeight="1">
      <c r="A98" s="5" t="s">
        <v>43</v>
      </c>
      <c r="B98" s="2" t="s">
        <v>327</v>
      </c>
      <c r="C98" s="71" t="s">
        <v>617</v>
      </c>
      <c r="D98" s="18"/>
      <c r="E98" s="10">
        <f>$R$24</f>
        <v>9860.400000000001</v>
      </c>
    </row>
    <row r="99" spans="1:5" ht="19.5" customHeight="1">
      <c r="A99" s="85"/>
      <c r="B99" s="86"/>
      <c r="C99" s="71"/>
      <c r="D99" s="18"/>
      <c r="E99" s="10"/>
    </row>
    <row r="100" spans="1:5" ht="19.5" customHeight="1">
      <c r="A100" s="28"/>
      <c r="B100" s="44"/>
      <c r="C100" s="71"/>
      <c r="D100" s="18"/>
      <c r="E100" s="10"/>
    </row>
    <row r="101" spans="1:5" ht="19.5" customHeight="1">
      <c r="A101" s="5" t="s">
        <v>43</v>
      </c>
      <c r="B101" s="2" t="s">
        <v>328</v>
      </c>
      <c r="C101" s="71" t="s">
        <v>617</v>
      </c>
      <c r="D101" s="18"/>
      <c r="E101" s="10">
        <f>$R$24</f>
        <v>9860.400000000001</v>
      </c>
    </row>
    <row r="102" spans="1:5" ht="19.5" customHeight="1">
      <c r="A102" s="3"/>
      <c r="B102" s="18"/>
      <c r="C102" s="71"/>
      <c r="D102" s="18"/>
      <c r="E102" s="10"/>
    </row>
    <row r="103" spans="1:5" ht="19.5" customHeight="1">
      <c r="A103" s="27"/>
      <c r="B103" s="43"/>
      <c r="C103" s="71"/>
      <c r="D103" s="18"/>
      <c r="E103" s="10"/>
    </row>
    <row r="104" spans="1:5" ht="19.5" customHeight="1">
      <c r="A104" s="5" t="s">
        <v>43</v>
      </c>
      <c r="B104" s="2" t="s">
        <v>329</v>
      </c>
      <c r="C104" s="71" t="s">
        <v>617</v>
      </c>
      <c r="D104" s="18"/>
      <c r="E104" s="10">
        <f>$R$24</f>
        <v>9860.400000000001</v>
      </c>
    </row>
    <row r="105" spans="1:5" ht="19.5" customHeight="1">
      <c r="A105" s="31"/>
      <c r="B105" s="4"/>
      <c r="C105" s="71"/>
      <c r="D105" s="18"/>
      <c r="E105" s="10"/>
    </row>
    <row r="106" spans="1:5" ht="19.5" customHeight="1">
      <c r="A106" s="31"/>
      <c r="B106" s="45"/>
      <c r="C106" s="71"/>
      <c r="D106" s="18"/>
      <c r="E106" s="10"/>
    </row>
    <row r="107" spans="1:5" ht="19.5" customHeight="1">
      <c r="A107" s="5" t="s">
        <v>43</v>
      </c>
      <c r="B107" s="2" t="s">
        <v>330</v>
      </c>
      <c r="C107" s="71" t="s">
        <v>617</v>
      </c>
      <c r="D107" s="18"/>
      <c r="E107" s="10">
        <f>$R$24</f>
        <v>9860.400000000001</v>
      </c>
    </row>
    <row r="108" spans="1:5" ht="19.5" customHeight="1">
      <c r="A108" s="3"/>
      <c r="B108" s="18"/>
      <c r="C108" s="9"/>
      <c r="D108" s="18"/>
      <c r="E108" s="18"/>
    </row>
    <row r="109" spans="1:5" ht="19.5" customHeight="1">
      <c r="A109" s="31"/>
      <c r="B109" s="45"/>
      <c r="C109" s="2"/>
      <c r="D109" s="18"/>
      <c r="E109" s="18"/>
    </row>
    <row r="110" spans="1:5" ht="19.5" customHeight="1">
      <c r="A110" s="3" t="s">
        <v>331</v>
      </c>
      <c r="B110" s="18" t="s">
        <v>332</v>
      </c>
      <c r="C110" s="9"/>
      <c r="D110" s="18"/>
      <c r="E110" s="18"/>
    </row>
    <row r="111" spans="1:5" ht="36.75" customHeight="1">
      <c r="A111" s="5" t="s">
        <v>43</v>
      </c>
      <c r="B111" s="2" t="s">
        <v>333</v>
      </c>
      <c r="C111" s="71" t="s">
        <v>618</v>
      </c>
      <c r="D111" s="18"/>
      <c r="E111" s="10">
        <f>$T$24</f>
        <v>1663.2</v>
      </c>
    </row>
    <row r="112" spans="1:5" ht="19.5" customHeight="1">
      <c r="A112" s="3"/>
      <c r="B112" s="18"/>
      <c r="C112" s="71"/>
      <c r="D112" s="18"/>
      <c r="E112" s="10"/>
    </row>
    <row r="113" spans="1:5" ht="19.5" customHeight="1">
      <c r="A113" s="3"/>
      <c r="B113" s="18"/>
      <c r="C113" s="71"/>
      <c r="D113" s="18"/>
      <c r="E113" s="10"/>
    </row>
    <row r="114" spans="1:5" ht="19.5" customHeight="1">
      <c r="A114" s="5" t="s">
        <v>43</v>
      </c>
      <c r="B114" s="2" t="s">
        <v>334</v>
      </c>
      <c r="C114" s="71" t="s">
        <v>618</v>
      </c>
      <c r="D114" s="18"/>
      <c r="E114" s="10">
        <f>$T$24</f>
        <v>1663.2</v>
      </c>
    </row>
    <row r="115" spans="1:5" ht="19.5" customHeight="1">
      <c r="A115" s="31"/>
      <c r="B115" s="4"/>
      <c r="C115" s="71"/>
      <c r="D115" s="18"/>
      <c r="E115" s="10"/>
    </row>
    <row r="116" spans="1:5" ht="19.5" customHeight="1">
      <c r="A116" s="31"/>
      <c r="B116" s="4"/>
      <c r="C116" s="71"/>
      <c r="D116" s="18"/>
      <c r="E116" s="10"/>
    </row>
    <row r="117" spans="1:5" ht="19.5" customHeight="1">
      <c r="A117" s="5" t="s">
        <v>43</v>
      </c>
      <c r="B117" s="2" t="s">
        <v>335</v>
      </c>
      <c r="C117" s="71" t="s">
        <v>618</v>
      </c>
      <c r="D117" s="18"/>
      <c r="E117" s="10">
        <f>$T$24</f>
        <v>1663.2</v>
      </c>
    </row>
    <row r="118" spans="1:5" ht="19.5" customHeight="1">
      <c r="A118" s="31"/>
      <c r="B118" s="4"/>
      <c r="C118" s="2"/>
      <c r="D118" s="18"/>
      <c r="E118" s="18"/>
    </row>
    <row r="119" spans="1:5" ht="19.5" customHeight="1">
      <c r="A119" s="28"/>
      <c r="B119" s="44"/>
      <c r="C119" s="45"/>
      <c r="D119" s="18"/>
      <c r="E119" s="18"/>
    </row>
    <row r="120" spans="1:5" ht="19.5" customHeight="1">
      <c r="A120" s="3" t="s">
        <v>336</v>
      </c>
      <c r="B120" s="44" t="s">
        <v>337</v>
      </c>
      <c r="C120" s="71" t="s">
        <v>619</v>
      </c>
      <c r="D120" s="18"/>
      <c r="E120" s="10">
        <f>$V$24</f>
        <v>0</v>
      </c>
    </row>
    <row r="121" spans="1:5" ht="19.5" customHeight="1">
      <c r="A121" s="28"/>
      <c r="B121" s="39"/>
      <c r="C121" s="18"/>
      <c r="D121" s="18"/>
      <c r="E121" s="18"/>
    </row>
    <row r="122" spans="1:5" ht="19.5" customHeight="1">
      <c r="A122" s="3"/>
      <c r="B122" s="18"/>
      <c r="C122" s="18"/>
      <c r="D122" s="18"/>
      <c r="E122" s="18"/>
    </row>
    <row r="123" spans="1:5" ht="42.75" customHeight="1">
      <c r="A123" s="3" t="s">
        <v>338</v>
      </c>
      <c r="B123" s="2" t="s">
        <v>339</v>
      </c>
      <c r="C123" s="71"/>
      <c r="D123" s="18"/>
      <c r="E123" s="10">
        <f>$X$24</f>
        <v>15076.800000000001</v>
      </c>
    </row>
    <row r="124" spans="1:5" ht="19.5" customHeight="1">
      <c r="A124" s="31"/>
      <c r="B124" s="4"/>
      <c r="C124" s="9"/>
      <c r="D124" s="18"/>
      <c r="E124" s="18"/>
    </row>
    <row r="125" spans="1:5" ht="19.5" customHeight="1">
      <c r="A125" s="31"/>
      <c r="B125" s="4"/>
      <c r="C125" s="9"/>
      <c r="D125" s="18"/>
      <c r="E125" s="18"/>
    </row>
    <row r="126" spans="1:5" ht="19.5" customHeight="1">
      <c r="A126" s="31" t="s">
        <v>340</v>
      </c>
      <c r="B126" s="45" t="s">
        <v>341</v>
      </c>
      <c r="C126" s="9"/>
      <c r="D126" s="18"/>
      <c r="E126" s="18"/>
    </row>
    <row r="127" spans="1:5" ht="19.5" customHeight="1">
      <c r="A127" s="3" t="s">
        <v>342</v>
      </c>
      <c r="B127" s="18" t="s">
        <v>186</v>
      </c>
      <c r="C127" s="71"/>
      <c r="D127" s="18"/>
      <c r="E127" s="10">
        <f>$Z$24</f>
        <v>3072.6000000000004</v>
      </c>
    </row>
    <row r="128" spans="1:5" ht="19.5" customHeight="1">
      <c r="A128" s="3"/>
      <c r="B128" s="18"/>
      <c r="C128" s="9"/>
      <c r="D128" s="18"/>
      <c r="E128" s="18"/>
    </row>
    <row r="129" spans="1:5" ht="19.5" customHeight="1">
      <c r="A129" s="27"/>
      <c r="B129" s="43"/>
      <c r="C129" s="9"/>
      <c r="D129" s="18"/>
      <c r="E129" s="18"/>
    </row>
    <row r="130" spans="1:5" ht="19.5" customHeight="1">
      <c r="A130" s="3" t="s">
        <v>343</v>
      </c>
      <c r="B130" s="18" t="s">
        <v>344</v>
      </c>
      <c r="C130" s="9"/>
      <c r="D130" s="18"/>
      <c r="E130" s="18"/>
    </row>
    <row r="131" spans="1:5" ht="19.5" customHeight="1">
      <c r="A131" s="3" t="s">
        <v>345</v>
      </c>
      <c r="B131" s="39" t="s">
        <v>205</v>
      </c>
      <c r="C131" s="18"/>
      <c r="D131" s="18"/>
      <c r="E131" s="18"/>
    </row>
    <row r="132" spans="1:5" ht="19.5" customHeight="1">
      <c r="A132" s="5" t="s">
        <v>43</v>
      </c>
      <c r="B132" s="2" t="s">
        <v>346</v>
      </c>
      <c r="C132" s="71"/>
      <c r="D132" s="18"/>
      <c r="E132" s="10">
        <f>$AB$24</f>
        <v>18846</v>
      </c>
    </row>
    <row r="133" spans="1:5" ht="19.5" customHeight="1">
      <c r="A133" s="3"/>
      <c r="B133" s="18"/>
      <c r="C133" s="9"/>
      <c r="D133" s="18"/>
      <c r="E133" s="10"/>
    </row>
    <row r="134" spans="1:5" ht="19.5" customHeight="1">
      <c r="A134" s="3"/>
      <c r="B134" s="18"/>
      <c r="C134" s="9"/>
      <c r="D134" s="18"/>
      <c r="E134" s="10"/>
    </row>
    <row r="135" spans="1:5" ht="19.5" customHeight="1">
      <c r="A135" s="5" t="s">
        <v>43</v>
      </c>
      <c r="B135" s="2" t="s">
        <v>347</v>
      </c>
      <c r="C135" s="71"/>
      <c r="D135" s="18"/>
      <c r="E135" s="10">
        <f>$AB$24</f>
        <v>18846</v>
      </c>
    </row>
    <row r="136" spans="1:5" ht="19.5" customHeight="1">
      <c r="A136" s="3"/>
      <c r="B136" s="18"/>
      <c r="C136" s="18"/>
      <c r="D136" s="18"/>
      <c r="E136" s="10"/>
    </row>
    <row r="137" spans="1:5" ht="19.5" customHeight="1">
      <c r="A137" s="3"/>
      <c r="B137" s="18"/>
      <c r="C137" s="9"/>
      <c r="D137" s="18"/>
      <c r="E137" s="10"/>
    </row>
    <row r="138" spans="1:5" ht="19.5" customHeight="1">
      <c r="A138" s="5" t="s">
        <v>43</v>
      </c>
      <c r="B138" s="2" t="s">
        <v>348</v>
      </c>
      <c r="C138" s="71"/>
      <c r="D138" s="18"/>
      <c r="E138" s="10">
        <f>$AB$24</f>
        <v>18846</v>
      </c>
    </row>
    <row r="139" spans="1:5" ht="19.5" customHeight="1">
      <c r="A139" s="3"/>
      <c r="B139" s="22"/>
      <c r="C139" s="18"/>
      <c r="D139" s="18"/>
      <c r="E139" s="10"/>
    </row>
    <row r="140" spans="1:5" ht="19.5" customHeight="1">
      <c r="A140" s="3"/>
      <c r="B140" s="22"/>
      <c r="C140" s="18"/>
      <c r="D140" s="18"/>
      <c r="E140" s="10"/>
    </row>
    <row r="141" spans="1:5" ht="19.5" customHeight="1">
      <c r="A141" s="5" t="s">
        <v>43</v>
      </c>
      <c r="B141" s="2" t="s">
        <v>350</v>
      </c>
      <c r="C141" s="71"/>
      <c r="D141" s="18"/>
      <c r="E141" s="10">
        <f>$AB$24</f>
        <v>18846</v>
      </c>
    </row>
    <row r="142" spans="1:5" ht="19.5" customHeight="1">
      <c r="A142" s="31"/>
      <c r="B142" s="45"/>
      <c r="C142" s="18"/>
      <c r="D142" s="18"/>
      <c r="E142" s="10"/>
    </row>
    <row r="143" spans="1:5" ht="19.5" customHeight="1">
      <c r="A143" s="28"/>
      <c r="B143" s="44"/>
      <c r="C143" s="18"/>
      <c r="D143" s="18"/>
      <c r="E143" s="10"/>
    </row>
    <row r="144" spans="1:5" ht="19.5" customHeight="1">
      <c r="A144" s="3" t="s">
        <v>349</v>
      </c>
      <c r="B144" s="39" t="s">
        <v>206</v>
      </c>
      <c r="C144" s="71"/>
      <c r="D144" s="18"/>
      <c r="E144" s="10">
        <f>$AB$24</f>
        <v>18846</v>
      </c>
    </row>
    <row r="145" spans="1:5" ht="19.5" customHeight="1">
      <c r="A145" s="3"/>
      <c r="B145" s="18"/>
      <c r="C145" s="119"/>
      <c r="D145" s="18"/>
      <c r="E145" s="10"/>
    </row>
    <row r="146" spans="1:5" ht="19.5" customHeight="1">
      <c r="A146" s="27"/>
      <c r="B146" s="43"/>
      <c r="C146" s="52"/>
      <c r="D146" s="18"/>
      <c r="E146" s="10"/>
    </row>
    <row r="147" spans="1:5" ht="19.5" customHeight="1">
      <c r="A147" s="3" t="s">
        <v>351</v>
      </c>
      <c r="B147" s="39" t="s">
        <v>207</v>
      </c>
      <c r="C147" s="9"/>
      <c r="D147" s="18"/>
      <c r="E147" s="10"/>
    </row>
    <row r="148" spans="1:5" ht="19.5" customHeight="1">
      <c r="A148" s="5" t="s">
        <v>43</v>
      </c>
      <c r="B148" s="39" t="s">
        <v>352</v>
      </c>
      <c r="C148" s="50"/>
      <c r="D148" s="18"/>
      <c r="E148" s="10">
        <v>0</v>
      </c>
    </row>
    <row r="149" spans="1:5" ht="19.5" customHeight="1">
      <c r="A149" s="31"/>
      <c r="B149" s="45"/>
      <c r="C149" s="51"/>
      <c r="D149" s="18"/>
      <c r="E149" s="10"/>
    </row>
    <row r="150" spans="1:5" ht="19.5" customHeight="1">
      <c r="A150" s="31"/>
      <c r="B150" s="4"/>
      <c r="C150" s="9"/>
      <c r="D150" s="18"/>
      <c r="E150" s="10"/>
    </row>
    <row r="151" spans="1:5" ht="19.5" customHeight="1">
      <c r="A151" s="5" t="s">
        <v>43</v>
      </c>
      <c r="B151" s="39" t="s">
        <v>353</v>
      </c>
      <c r="C151" s="71"/>
      <c r="D151" s="18"/>
      <c r="E151" s="10">
        <f>$AB$24</f>
        <v>18846</v>
      </c>
    </row>
    <row r="152" spans="1:5" ht="19.5" customHeight="1">
      <c r="A152" s="31"/>
      <c r="B152" s="45"/>
      <c r="C152" s="9"/>
      <c r="D152" s="18"/>
      <c r="E152" s="10"/>
    </row>
    <row r="153" spans="1:5" ht="19.5" customHeight="1">
      <c r="A153" s="28"/>
      <c r="B153" s="44"/>
      <c r="C153" s="9"/>
      <c r="D153" s="18"/>
      <c r="E153" s="10"/>
    </row>
    <row r="154" spans="1:5" ht="19.5" customHeight="1">
      <c r="A154" s="5" t="s">
        <v>43</v>
      </c>
      <c r="B154" s="44" t="s">
        <v>354</v>
      </c>
      <c r="C154" s="71"/>
      <c r="D154" s="18"/>
      <c r="E154" s="10">
        <f>$AB$24</f>
        <v>18846</v>
      </c>
    </row>
    <row r="155" spans="1:5" ht="19.5" customHeight="1">
      <c r="A155" s="28"/>
      <c r="B155" s="44"/>
      <c r="C155" s="51"/>
      <c r="D155" s="18"/>
      <c r="E155" s="10"/>
    </row>
    <row r="156" spans="1:5" ht="19.5" customHeight="1">
      <c r="A156" s="28"/>
      <c r="B156" s="44"/>
      <c r="C156" s="45"/>
      <c r="D156" s="18"/>
      <c r="E156" s="10"/>
    </row>
    <row r="157" spans="1:5" ht="19.5" customHeight="1">
      <c r="A157" s="5" t="s">
        <v>43</v>
      </c>
      <c r="B157" s="39" t="s">
        <v>355</v>
      </c>
      <c r="C157" s="71"/>
      <c r="D157" s="18"/>
      <c r="E157" s="10">
        <f>$AB$24</f>
        <v>18846</v>
      </c>
    </row>
    <row r="158" spans="1:5" ht="19.5" customHeight="1">
      <c r="A158" s="3"/>
      <c r="B158" s="18"/>
      <c r="C158" s="2"/>
      <c r="D158" s="18"/>
      <c r="E158" s="10"/>
    </row>
    <row r="159" spans="1:5" ht="19.5" customHeight="1">
      <c r="A159" s="31"/>
      <c r="B159" s="45"/>
      <c r="C159" s="9"/>
      <c r="D159" s="18"/>
      <c r="E159" s="10"/>
    </row>
    <row r="160" spans="1:5" ht="19.5" customHeight="1">
      <c r="A160" s="3" t="s">
        <v>356</v>
      </c>
      <c r="B160" s="2" t="s">
        <v>90</v>
      </c>
      <c r="C160" s="71"/>
      <c r="D160" s="18"/>
      <c r="E160" s="10">
        <f>$AB$24</f>
        <v>18846</v>
      </c>
    </row>
    <row r="161" spans="1:5" ht="19.5" customHeight="1">
      <c r="A161" s="31"/>
      <c r="B161" s="4"/>
      <c r="C161" s="45"/>
      <c r="D161" s="18"/>
      <c r="E161" s="10"/>
    </row>
    <row r="162" spans="1:5" ht="19.5" customHeight="1">
      <c r="A162" s="27"/>
      <c r="B162" s="43"/>
      <c r="C162" s="2"/>
      <c r="D162" s="18"/>
      <c r="E162" s="10"/>
    </row>
    <row r="163" spans="1:5" ht="19.5" customHeight="1">
      <c r="A163" s="3" t="s">
        <v>357</v>
      </c>
      <c r="B163" s="2" t="s">
        <v>92</v>
      </c>
      <c r="C163" s="71"/>
      <c r="D163" s="18"/>
      <c r="E163" s="10">
        <f>$AB$24</f>
        <v>18846</v>
      </c>
    </row>
    <row r="164" spans="1:5" ht="19.5" customHeight="1">
      <c r="A164" s="3"/>
      <c r="B164" s="18"/>
      <c r="C164" s="9"/>
      <c r="D164" s="18"/>
      <c r="E164" s="18"/>
    </row>
    <row r="165" spans="1:5" ht="19.5" customHeight="1">
      <c r="A165" s="27"/>
      <c r="B165" s="43"/>
      <c r="C165" s="9"/>
      <c r="D165" s="18"/>
      <c r="E165" s="18"/>
    </row>
    <row r="166" spans="1:5" ht="42.75" customHeight="1">
      <c r="A166" s="3" t="s">
        <v>358</v>
      </c>
      <c r="B166" s="2" t="s">
        <v>359</v>
      </c>
      <c r="C166" s="71"/>
      <c r="D166" s="18"/>
      <c r="E166" s="10">
        <f>$AD$24</f>
        <v>15076.800000000001</v>
      </c>
    </row>
    <row r="167" spans="1:5" ht="19.5" customHeight="1">
      <c r="A167" s="3"/>
      <c r="B167" s="18"/>
      <c r="C167" s="9"/>
      <c r="D167" s="18"/>
      <c r="E167" s="18"/>
    </row>
    <row r="168" spans="1:5" ht="19.5" customHeight="1">
      <c r="A168" s="31"/>
      <c r="B168" s="45"/>
      <c r="C168" s="2"/>
      <c r="D168" s="18"/>
      <c r="E168" s="18"/>
    </row>
    <row r="169" spans="1:5" ht="19.5" customHeight="1">
      <c r="A169" s="31" t="s">
        <v>360</v>
      </c>
      <c r="B169" s="45" t="s">
        <v>361</v>
      </c>
      <c r="C169" s="9"/>
      <c r="D169" s="18"/>
      <c r="E169" s="18"/>
    </row>
    <row r="170" spans="1:5" ht="19.5" customHeight="1">
      <c r="A170" s="3" t="s">
        <v>362</v>
      </c>
      <c r="B170" s="18" t="s">
        <v>186</v>
      </c>
      <c r="C170" s="71"/>
      <c r="D170" s="18"/>
      <c r="E170" s="10">
        <f>$AF$24</f>
        <v>3072.6000000000004</v>
      </c>
    </row>
    <row r="171" spans="1:5" ht="19.5" customHeight="1">
      <c r="A171" s="3"/>
      <c r="B171" s="2"/>
      <c r="C171" s="2"/>
      <c r="D171" s="18"/>
      <c r="E171" s="18"/>
    </row>
    <row r="172" spans="1:5" ht="19.5" customHeight="1">
      <c r="A172" s="3"/>
      <c r="B172" s="18"/>
      <c r="C172" s="9"/>
      <c r="D172" s="18"/>
      <c r="E172" s="18"/>
    </row>
    <row r="173" spans="1:5" ht="19.5" customHeight="1">
      <c r="A173" s="3" t="s">
        <v>363</v>
      </c>
      <c r="B173" s="18" t="s">
        <v>364</v>
      </c>
      <c r="C173" s="2"/>
      <c r="D173" s="18"/>
      <c r="E173" s="18"/>
    </row>
    <row r="174" spans="1:5" ht="19.5" customHeight="1">
      <c r="A174" s="3" t="s">
        <v>365</v>
      </c>
      <c r="B174" s="18" t="s">
        <v>366</v>
      </c>
      <c r="C174" s="71"/>
      <c r="D174" s="18"/>
      <c r="E174" s="10">
        <f>$AH$24</f>
        <v>0</v>
      </c>
    </row>
    <row r="175" spans="1:5" ht="19.5" customHeight="1">
      <c r="A175" s="3"/>
      <c r="B175" s="22"/>
      <c r="C175" s="9"/>
      <c r="D175" s="18"/>
      <c r="E175" s="10"/>
    </row>
    <row r="176" spans="1:5" ht="19.5" customHeight="1">
      <c r="A176" s="3"/>
      <c r="B176" s="22"/>
      <c r="C176" s="2"/>
      <c r="D176" s="18"/>
      <c r="E176" s="10"/>
    </row>
    <row r="177" spans="1:5" ht="19.5" customHeight="1">
      <c r="A177" s="3" t="s">
        <v>368</v>
      </c>
      <c r="B177" s="18" t="s">
        <v>369</v>
      </c>
      <c r="C177" s="71"/>
      <c r="D177" s="18"/>
      <c r="E177" s="10">
        <f>$AH$24</f>
        <v>0</v>
      </c>
    </row>
    <row r="178" spans="1:5" ht="19.5" customHeight="1">
      <c r="A178" s="31"/>
      <c r="B178" s="48"/>
      <c r="C178" s="2"/>
      <c r="D178" s="18"/>
      <c r="E178" s="18"/>
    </row>
    <row r="179" spans="1:5" ht="19.5" customHeight="1">
      <c r="A179" s="28"/>
      <c r="B179" s="44"/>
      <c r="C179" s="9"/>
      <c r="D179" s="18"/>
      <c r="E179" s="18"/>
    </row>
    <row r="180" spans="1:5" ht="53.25" customHeight="1">
      <c r="A180" s="31" t="s">
        <v>370</v>
      </c>
      <c r="B180" s="45" t="s">
        <v>620</v>
      </c>
      <c r="C180" s="71"/>
      <c r="D180" s="18"/>
      <c r="E180" s="10">
        <f>$AJ$24</f>
        <v>29764.800000000003</v>
      </c>
    </row>
    <row r="181" spans="1:5" ht="27.75" customHeight="1">
      <c r="A181" s="379"/>
      <c r="B181" s="45"/>
      <c r="C181" s="392"/>
      <c r="D181" s="393"/>
      <c r="E181" s="393"/>
    </row>
    <row r="182" spans="1:5" ht="19.5" customHeight="1">
      <c r="A182" s="68"/>
      <c r="B182" s="68"/>
      <c r="C182" s="68"/>
      <c r="D182" s="68"/>
      <c r="E182" s="68"/>
    </row>
  </sheetData>
  <sheetProtection/>
  <mergeCells count="31">
    <mergeCell ref="AG4:AH5"/>
    <mergeCell ref="AI4:AJ5"/>
    <mergeCell ref="B3:B6"/>
    <mergeCell ref="C3:C6"/>
    <mergeCell ref="A1:AJ1"/>
    <mergeCell ref="I4:J5"/>
    <mergeCell ref="I3:X3"/>
    <mergeCell ref="K5:L5"/>
    <mergeCell ref="U5:V5"/>
    <mergeCell ref="Y4:Z5"/>
    <mergeCell ref="M5:N5"/>
    <mergeCell ref="AE3:AJ3"/>
    <mergeCell ref="AE4:AF5"/>
    <mergeCell ref="AC4:AD5"/>
    <mergeCell ref="E3:H3"/>
    <mergeCell ref="G4:H5"/>
    <mergeCell ref="E4:F5"/>
    <mergeCell ref="A27:A28"/>
    <mergeCell ref="B27:B28"/>
    <mergeCell ref="C27:C28"/>
    <mergeCell ref="D27:D28"/>
    <mergeCell ref="A3:A6"/>
    <mergeCell ref="AA4:AB5"/>
    <mergeCell ref="D3:D6"/>
    <mergeCell ref="S5:T5"/>
    <mergeCell ref="W4:X5"/>
    <mergeCell ref="E27:E28"/>
    <mergeCell ref="Q5:R5"/>
    <mergeCell ref="Y3:AD3"/>
    <mergeCell ref="K4:V4"/>
    <mergeCell ref="O5:P5"/>
  </mergeCells>
  <printOptions/>
  <pageMargins left="0.56" right="0.18" top="0.4" bottom="0.54" header="0.17" footer="0.16"/>
  <pageSetup horizontalDpi="600" verticalDpi="600" orientation="landscape" paperSize="9" r:id="rId3"/>
  <headerFooter alignWithMargins="0">
    <oddFooter>&amp;CPage &amp;P&amp;R&amp;A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J262"/>
  <sheetViews>
    <sheetView zoomScalePageLayoutView="0" workbookViewId="0" topLeftCell="A240">
      <selection activeCell="B197" sqref="B197"/>
    </sheetView>
  </sheetViews>
  <sheetFormatPr defaultColWidth="9.140625" defaultRowHeight="19.5" customHeight="1"/>
  <cols>
    <col min="1" max="1" width="9.28125" style="13" customWidth="1"/>
    <col min="2" max="2" width="33.8515625" style="13" customWidth="1"/>
    <col min="3" max="3" width="13.8515625" style="13" customWidth="1"/>
    <col min="4" max="4" width="12.421875" style="13" customWidth="1"/>
    <col min="5" max="5" width="12.00390625" style="13" customWidth="1"/>
    <col min="6" max="6" width="14.421875" style="13" customWidth="1"/>
    <col min="7" max="7" width="12.7109375" style="13" customWidth="1"/>
    <col min="8" max="8" width="9.28125" style="13" bestFit="1" customWidth="1"/>
    <col min="9" max="9" width="12.57421875" style="13" customWidth="1"/>
    <col min="10" max="10" width="14.57421875" style="13" customWidth="1"/>
    <col min="11" max="16384" width="9.140625" style="13" customWidth="1"/>
  </cols>
  <sheetData>
    <row r="1" spans="1:6" ht="30" customHeight="1">
      <c r="A1" s="618" t="s">
        <v>562</v>
      </c>
      <c r="B1" s="590"/>
      <c r="C1" s="590"/>
      <c r="D1" s="590"/>
      <c r="E1" s="590"/>
      <c r="F1" s="590"/>
    </row>
    <row r="2" spans="1:6" ht="19.5" customHeight="1">
      <c r="A2" s="343" t="s">
        <v>605</v>
      </c>
      <c r="B2" s="344"/>
      <c r="C2" s="344"/>
      <c r="D2" s="344"/>
      <c r="E2" s="8"/>
      <c r="F2" s="8"/>
    </row>
    <row r="3" spans="1:10" ht="19.5" customHeight="1">
      <c r="A3" s="345" t="s">
        <v>7</v>
      </c>
      <c r="B3" s="345" t="s">
        <v>564</v>
      </c>
      <c r="C3" s="345" t="s">
        <v>565</v>
      </c>
      <c r="D3" s="345" t="s">
        <v>566</v>
      </c>
      <c r="E3" s="625" t="s">
        <v>632</v>
      </c>
      <c r="F3" s="626"/>
      <c r="G3" s="625" t="s">
        <v>640</v>
      </c>
      <c r="H3" s="626"/>
      <c r="I3" s="625" t="s">
        <v>607</v>
      </c>
      <c r="J3" s="626"/>
    </row>
    <row r="4" spans="1:10" ht="19.5" customHeight="1">
      <c r="A4" s="346"/>
      <c r="B4" s="346"/>
      <c r="C4" s="346"/>
      <c r="D4" s="346"/>
      <c r="E4" s="384" t="s">
        <v>568</v>
      </c>
      <c r="F4" s="403" t="s">
        <v>569</v>
      </c>
      <c r="G4" s="384" t="s">
        <v>568</v>
      </c>
      <c r="H4" s="403" t="s">
        <v>569</v>
      </c>
      <c r="I4" s="384" t="s">
        <v>568</v>
      </c>
      <c r="J4" s="403" t="s">
        <v>569</v>
      </c>
    </row>
    <row r="5" spans="1:10" ht="15" customHeight="1">
      <c r="A5" s="350">
        <v>1</v>
      </c>
      <c r="B5" s="394" t="s">
        <v>575</v>
      </c>
      <c r="C5" s="350" t="s">
        <v>576</v>
      </c>
      <c r="D5" s="395">
        <v>40000</v>
      </c>
      <c r="E5" s="396">
        <v>0.01</v>
      </c>
      <c r="F5" s="397">
        <f aca="true" t="shared" si="0" ref="F5:F19">E5*D5</f>
        <v>400</v>
      </c>
      <c r="G5" s="406">
        <v>0.01</v>
      </c>
      <c r="H5" s="357">
        <f aca="true" t="shared" si="1" ref="H5:H19">D5*G5</f>
        <v>400</v>
      </c>
      <c r="I5" s="406">
        <v>0.01</v>
      </c>
      <c r="J5" s="357">
        <f aca="true" t="shared" si="2" ref="J5:J19">I5*D5</f>
        <v>400</v>
      </c>
    </row>
    <row r="6" spans="1:10" ht="15" customHeight="1">
      <c r="A6" s="11">
        <f aca="true" t="shared" si="3" ref="A6:A19">A5+1</f>
        <v>2</v>
      </c>
      <c r="B6" s="360" t="s">
        <v>577</v>
      </c>
      <c r="C6" s="11" t="s">
        <v>576</v>
      </c>
      <c r="D6" s="352">
        <v>3000</v>
      </c>
      <c r="E6" s="361">
        <v>0.05</v>
      </c>
      <c r="F6" s="10">
        <f t="shared" si="0"/>
        <v>150</v>
      </c>
      <c r="G6" s="388">
        <v>0.1</v>
      </c>
      <c r="H6" s="18">
        <f t="shared" si="1"/>
        <v>300</v>
      </c>
      <c r="I6" s="361">
        <v>0.1</v>
      </c>
      <c r="J6" s="10">
        <f t="shared" si="2"/>
        <v>300</v>
      </c>
    </row>
    <row r="7" spans="1:10" ht="15" customHeight="1">
      <c r="A7" s="11">
        <f t="shared" si="3"/>
        <v>3</v>
      </c>
      <c r="B7" s="360" t="s">
        <v>578</v>
      </c>
      <c r="C7" s="11" t="s">
        <v>579</v>
      </c>
      <c r="D7" s="352">
        <v>6500</v>
      </c>
      <c r="E7" s="361">
        <v>0.1</v>
      </c>
      <c r="F7" s="10">
        <f t="shared" si="0"/>
        <v>650</v>
      </c>
      <c r="G7" s="388">
        <v>0.3</v>
      </c>
      <c r="H7" s="352">
        <f t="shared" si="1"/>
        <v>1950</v>
      </c>
      <c r="I7" s="361"/>
      <c r="J7" s="10">
        <f t="shared" si="2"/>
        <v>0</v>
      </c>
    </row>
    <row r="8" spans="1:10" ht="15" customHeight="1">
      <c r="A8" s="11">
        <f t="shared" si="3"/>
        <v>4</v>
      </c>
      <c r="B8" s="360" t="s">
        <v>580</v>
      </c>
      <c r="C8" s="11" t="s">
        <v>581</v>
      </c>
      <c r="D8" s="352">
        <v>10000</v>
      </c>
      <c r="E8" s="361">
        <v>0.05</v>
      </c>
      <c r="F8" s="10">
        <f t="shared" si="0"/>
        <v>500</v>
      </c>
      <c r="G8" s="388">
        <v>0.15</v>
      </c>
      <c r="H8" s="352">
        <f t="shared" si="1"/>
        <v>1500</v>
      </c>
      <c r="I8" s="361"/>
      <c r="J8" s="10">
        <f t="shared" si="2"/>
        <v>0</v>
      </c>
    </row>
    <row r="9" spans="1:10" ht="15" customHeight="1">
      <c r="A9" s="11">
        <f t="shared" si="3"/>
        <v>5</v>
      </c>
      <c r="B9" s="360" t="s">
        <v>582</v>
      </c>
      <c r="C9" s="11" t="s">
        <v>581</v>
      </c>
      <c r="D9" s="352">
        <v>10000</v>
      </c>
      <c r="E9" s="361">
        <v>0.1</v>
      </c>
      <c r="F9" s="10">
        <f t="shared" si="0"/>
        <v>1000</v>
      </c>
      <c r="G9" s="388">
        <v>0.5</v>
      </c>
      <c r="H9" s="352">
        <f t="shared" si="1"/>
        <v>5000</v>
      </c>
      <c r="I9" s="361"/>
      <c r="J9" s="10">
        <f t="shared" si="2"/>
        <v>0</v>
      </c>
    </row>
    <row r="10" spans="1:10" ht="15" customHeight="1">
      <c r="A10" s="11">
        <f t="shared" si="3"/>
        <v>6</v>
      </c>
      <c r="B10" s="360" t="s">
        <v>583</v>
      </c>
      <c r="C10" s="11" t="s">
        <v>584</v>
      </c>
      <c r="D10" s="352">
        <v>60000</v>
      </c>
      <c r="E10" s="361">
        <v>0.01</v>
      </c>
      <c r="F10" s="10">
        <f t="shared" si="0"/>
        <v>600</v>
      </c>
      <c r="G10" s="388">
        <v>0.02</v>
      </c>
      <c r="H10" s="10">
        <f t="shared" si="1"/>
        <v>1200</v>
      </c>
      <c r="I10" s="361">
        <v>0.02</v>
      </c>
      <c r="J10" s="10">
        <f t="shared" si="2"/>
        <v>1200</v>
      </c>
    </row>
    <row r="11" spans="1:10" ht="15" customHeight="1">
      <c r="A11" s="11">
        <f t="shared" si="3"/>
        <v>7</v>
      </c>
      <c r="B11" s="360" t="s">
        <v>586</v>
      </c>
      <c r="C11" s="11" t="s">
        <v>576</v>
      </c>
      <c r="D11" s="352">
        <v>1200000</v>
      </c>
      <c r="E11" s="362">
        <v>0.002</v>
      </c>
      <c r="F11" s="10">
        <f t="shared" si="0"/>
        <v>2400</v>
      </c>
      <c r="G11" s="407">
        <v>0.002</v>
      </c>
      <c r="H11" s="10">
        <f t="shared" si="1"/>
        <v>2400</v>
      </c>
      <c r="I11" s="407">
        <v>0.002</v>
      </c>
      <c r="J11" s="10">
        <f t="shared" si="2"/>
        <v>2400</v>
      </c>
    </row>
    <row r="12" spans="1:10" ht="15" customHeight="1">
      <c r="A12" s="11">
        <f t="shared" si="3"/>
        <v>8</v>
      </c>
      <c r="B12" s="360" t="s">
        <v>587</v>
      </c>
      <c r="C12" s="11" t="s">
        <v>576</v>
      </c>
      <c r="D12" s="352">
        <v>1050000</v>
      </c>
      <c r="E12" s="362">
        <v>0.005</v>
      </c>
      <c r="F12" s="10">
        <f t="shared" si="0"/>
        <v>5250</v>
      </c>
      <c r="G12" s="407">
        <v>0.005</v>
      </c>
      <c r="H12" s="10">
        <f t="shared" si="1"/>
        <v>5250</v>
      </c>
      <c r="I12" s="407">
        <v>0.005</v>
      </c>
      <c r="J12" s="10">
        <f t="shared" si="2"/>
        <v>5250</v>
      </c>
    </row>
    <row r="13" spans="1:10" ht="15" customHeight="1">
      <c r="A13" s="11">
        <f t="shared" si="3"/>
        <v>9</v>
      </c>
      <c r="B13" s="360" t="s">
        <v>641</v>
      </c>
      <c r="C13" s="11" t="s">
        <v>576</v>
      </c>
      <c r="D13" s="408">
        <v>45000</v>
      </c>
      <c r="E13" s="362"/>
      <c r="F13" s="10">
        <f t="shared" si="0"/>
        <v>0</v>
      </c>
      <c r="G13" s="407">
        <v>0.3</v>
      </c>
      <c r="H13" s="10">
        <f t="shared" si="1"/>
        <v>13500</v>
      </c>
      <c r="I13" s="407"/>
      <c r="J13" s="10">
        <f t="shared" si="2"/>
        <v>0</v>
      </c>
    </row>
    <row r="14" spans="1:10" ht="15" customHeight="1">
      <c r="A14" s="11">
        <f t="shared" si="3"/>
        <v>10</v>
      </c>
      <c r="B14" s="360" t="s">
        <v>642</v>
      </c>
      <c r="C14" s="11" t="s">
        <v>492</v>
      </c>
      <c r="D14" s="408">
        <v>1470</v>
      </c>
      <c r="E14" s="361">
        <v>2</v>
      </c>
      <c r="F14" s="10">
        <f t="shared" si="0"/>
        <v>2940</v>
      </c>
      <c r="G14" s="361">
        <v>2</v>
      </c>
      <c r="H14" s="10">
        <f t="shared" si="1"/>
        <v>2940</v>
      </c>
      <c r="I14" s="407"/>
      <c r="J14" s="10">
        <f t="shared" si="2"/>
        <v>0</v>
      </c>
    </row>
    <row r="15" spans="1:10" ht="15" customHeight="1">
      <c r="A15" s="11">
        <f t="shared" si="3"/>
        <v>11</v>
      </c>
      <c r="B15" s="360" t="s">
        <v>585</v>
      </c>
      <c r="C15" s="11" t="s">
        <v>494</v>
      </c>
      <c r="D15" s="352">
        <v>30000</v>
      </c>
      <c r="E15" s="361">
        <v>0.01</v>
      </c>
      <c r="F15" s="10">
        <f t="shared" si="0"/>
        <v>300</v>
      </c>
      <c r="G15" s="361">
        <v>0.01</v>
      </c>
      <c r="H15" s="10">
        <f t="shared" si="1"/>
        <v>300</v>
      </c>
      <c r="I15" s="361"/>
      <c r="J15" s="10">
        <f t="shared" si="2"/>
        <v>0</v>
      </c>
    </row>
    <row r="16" spans="1:10" ht="15" customHeight="1">
      <c r="A16" s="11">
        <f t="shared" si="3"/>
        <v>12</v>
      </c>
      <c r="B16" s="360" t="s">
        <v>634</v>
      </c>
      <c r="C16" s="11" t="s">
        <v>581</v>
      </c>
      <c r="D16" s="352">
        <v>10000</v>
      </c>
      <c r="E16" s="361"/>
      <c r="F16" s="10">
        <f t="shared" si="0"/>
        <v>0</v>
      </c>
      <c r="G16" s="388">
        <v>0.1</v>
      </c>
      <c r="H16" s="10">
        <f t="shared" si="1"/>
        <v>1000</v>
      </c>
      <c r="I16" s="361"/>
      <c r="J16" s="10">
        <f t="shared" si="2"/>
        <v>0</v>
      </c>
    </row>
    <row r="17" spans="1:10" ht="15" customHeight="1">
      <c r="A17" s="11">
        <f t="shared" si="3"/>
        <v>13</v>
      </c>
      <c r="B17" s="360" t="s">
        <v>643</v>
      </c>
      <c r="C17" s="11" t="s">
        <v>591</v>
      </c>
      <c r="D17" s="352">
        <v>60000</v>
      </c>
      <c r="E17" s="361">
        <v>1</v>
      </c>
      <c r="F17" s="10">
        <f t="shared" si="0"/>
        <v>60000</v>
      </c>
      <c r="G17" s="388">
        <v>1</v>
      </c>
      <c r="H17" s="10">
        <f t="shared" si="1"/>
        <v>60000</v>
      </c>
      <c r="I17" s="361"/>
      <c r="J17" s="10">
        <f t="shared" si="2"/>
        <v>0</v>
      </c>
    </row>
    <row r="18" spans="1:10" ht="15" customHeight="1">
      <c r="A18" s="11">
        <f t="shared" si="3"/>
        <v>14</v>
      </c>
      <c r="B18" s="360" t="s">
        <v>590</v>
      </c>
      <c r="C18" s="11" t="s">
        <v>591</v>
      </c>
      <c r="D18" s="352">
        <v>2500</v>
      </c>
      <c r="E18" s="361"/>
      <c r="F18" s="10">
        <f t="shared" si="0"/>
        <v>0</v>
      </c>
      <c r="G18" s="388">
        <v>1.2</v>
      </c>
      <c r="H18" s="18">
        <f t="shared" si="1"/>
        <v>3000</v>
      </c>
      <c r="I18" s="361"/>
      <c r="J18" s="10">
        <f t="shared" si="2"/>
        <v>0</v>
      </c>
    </row>
    <row r="19" spans="1:10" ht="15" customHeight="1">
      <c r="A19" s="11">
        <f t="shared" si="3"/>
        <v>15</v>
      </c>
      <c r="B19" s="360" t="s">
        <v>644</v>
      </c>
      <c r="C19" s="11" t="s">
        <v>492</v>
      </c>
      <c r="D19" s="352">
        <v>1470</v>
      </c>
      <c r="E19" s="361"/>
      <c r="F19" s="10">
        <f t="shared" si="0"/>
        <v>0</v>
      </c>
      <c r="G19" s="388">
        <v>10</v>
      </c>
      <c r="H19" s="352">
        <f t="shared" si="1"/>
        <v>14700</v>
      </c>
      <c r="I19" s="361"/>
      <c r="J19" s="10">
        <f t="shared" si="2"/>
        <v>0</v>
      </c>
    </row>
    <row r="20" spans="1:10" ht="15" customHeight="1">
      <c r="A20" s="68"/>
      <c r="B20" s="367" t="s">
        <v>600</v>
      </c>
      <c r="C20" s="368"/>
      <c r="D20" s="368"/>
      <c r="E20" s="68"/>
      <c r="F20" s="369">
        <f>SUM(F5:F19)*1.08</f>
        <v>80125.20000000001</v>
      </c>
      <c r="G20" s="369"/>
      <c r="H20" s="369">
        <f>SUM(H5:H19)*1.08</f>
        <v>122515.20000000001</v>
      </c>
      <c r="I20" s="369"/>
      <c r="J20" s="369">
        <f>SUM(J5:J19)*1.08</f>
        <v>10314</v>
      </c>
    </row>
    <row r="21" spans="1:10" ht="15" customHeight="1">
      <c r="A21" s="370"/>
      <c r="B21" s="371"/>
      <c r="C21" s="372"/>
      <c r="D21" s="372"/>
      <c r="E21" s="370"/>
      <c r="F21" s="374"/>
      <c r="G21" s="374"/>
      <c r="H21" s="374"/>
      <c r="I21" s="374"/>
      <c r="J21" s="374"/>
    </row>
    <row r="22" spans="1:10" ht="22.5" customHeight="1">
      <c r="A22" s="375"/>
      <c r="B22" s="376"/>
      <c r="C22" s="377"/>
      <c r="D22" s="377"/>
      <c r="E22" s="375"/>
      <c r="F22" s="374"/>
      <c r="G22" s="374"/>
      <c r="H22" s="374"/>
      <c r="I22" s="374"/>
      <c r="J22" s="374"/>
    </row>
    <row r="23" spans="1:5" ht="19.5" customHeight="1">
      <c r="A23" s="605" t="s">
        <v>7</v>
      </c>
      <c r="B23" s="605" t="s">
        <v>8</v>
      </c>
      <c r="C23" s="607" t="s">
        <v>44</v>
      </c>
      <c r="D23" s="605" t="s">
        <v>601</v>
      </c>
      <c r="E23" s="605" t="s">
        <v>569</v>
      </c>
    </row>
    <row r="24" spans="1:5" ht="29.25" customHeight="1">
      <c r="A24" s="641"/>
      <c r="B24" s="641"/>
      <c r="C24" s="641"/>
      <c r="D24" s="641"/>
      <c r="E24" s="641"/>
    </row>
    <row r="25" spans="1:5" ht="21.75" customHeight="1">
      <c r="A25" s="390" t="s">
        <v>19</v>
      </c>
      <c r="B25" s="642" t="s">
        <v>203</v>
      </c>
      <c r="C25" s="643"/>
      <c r="D25" s="643"/>
      <c r="E25" s="644"/>
    </row>
    <row r="26" spans="1:5" ht="19.5" customHeight="1">
      <c r="A26" s="31" t="s">
        <v>204</v>
      </c>
      <c r="B26" s="4" t="s">
        <v>186</v>
      </c>
      <c r="C26" s="9"/>
      <c r="D26" s="18"/>
      <c r="E26" s="18"/>
    </row>
    <row r="27" spans="1:5" ht="19.5" customHeight="1">
      <c r="A27" s="28">
        <v>1</v>
      </c>
      <c r="B27" s="39" t="s">
        <v>205</v>
      </c>
      <c r="C27" s="71" t="s">
        <v>625</v>
      </c>
      <c r="D27" s="18"/>
      <c r="E27" s="352">
        <f>$F$20</f>
        <v>80125.20000000001</v>
      </c>
    </row>
    <row r="28" spans="1:5" ht="19.5" customHeight="1">
      <c r="A28" s="3"/>
      <c r="B28" s="18"/>
      <c r="C28" s="4"/>
      <c r="D28" s="18"/>
      <c r="E28" s="352"/>
    </row>
    <row r="29" spans="1:5" ht="19.5" customHeight="1">
      <c r="A29" s="3"/>
      <c r="B29" s="18"/>
      <c r="C29" s="9"/>
      <c r="D29" s="18"/>
      <c r="E29" s="352"/>
    </row>
    <row r="30" spans="1:5" ht="19.5" customHeight="1">
      <c r="A30" s="3">
        <v>2</v>
      </c>
      <c r="B30" s="2" t="s">
        <v>206</v>
      </c>
      <c r="C30" s="71" t="s">
        <v>627</v>
      </c>
      <c r="D30" s="18"/>
      <c r="E30" s="352">
        <f>$F$20</f>
        <v>80125.20000000001</v>
      </c>
    </row>
    <row r="31" spans="1:5" ht="19.5" customHeight="1">
      <c r="A31" s="5"/>
      <c r="B31" s="18"/>
      <c r="C31" s="9"/>
      <c r="D31" s="18"/>
      <c r="E31" s="352"/>
    </row>
    <row r="32" spans="1:5" ht="19.5" customHeight="1">
      <c r="A32" s="5"/>
      <c r="B32" s="18"/>
      <c r="C32" s="18"/>
      <c r="D32" s="18"/>
      <c r="E32" s="352"/>
    </row>
    <row r="33" spans="1:5" ht="19.5" customHeight="1">
      <c r="A33" s="3">
        <v>3</v>
      </c>
      <c r="B33" s="2" t="s">
        <v>207</v>
      </c>
      <c r="C33" s="71" t="s">
        <v>626</v>
      </c>
      <c r="D33" s="18"/>
      <c r="E33" s="352">
        <f>$F$20</f>
        <v>80125.20000000001</v>
      </c>
    </row>
    <row r="34" spans="1:5" ht="19.5" customHeight="1">
      <c r="A34" s="5"/>
      <c r="B34" s="18"/>
      <c r="C34" s="2"/>
      <c r="D34" s="18"/>
      <c r="E34" s="352"/>
    </row>
    <row r="35" spans="1:5" ht="19.5" customHeight="1">
      <c r="A35" s="3"/>
      <c r="B35" s="18"/>
      <c r="C35" s="9"/>
      <c r="D35" s="18"/>
      <c r="E35" s="352"/>
    </row>
    <row r="36" spans="1:5" ht="19.5" customHeight="1">
      <c r="A36" s="3">
        <v>4</v>
      </c>
      <c r="B36" s="2" t="s">
        <v>90</v>
      </c>
      <c r="C36" s="71" t="s">
        <v>645</v>
      </c>
      <c r="D36" s="18"/>
      <c r="E36" s="352">
        <f>$F$20</f>
        <v>80125.20000000001</v>
      </c>
    </row>
    <row r="37" spans="1:5" ht="19.5" customHeight="1">
      <c r="A37" s="3"/>
      <c r="B37" s="18"/>
      <c r="C37" s="9"/>
      <c r="D37" s="18"/>
      <c r="E37" s="352"/>
    </row>
    <row r="38" spans="1:5" ht="19.5" customHeight="1">
      <c r="A38" s="3"/>
      <c r="B38" s="18"/>
      <c r="C38" s="9"/>
      <c r="D38" s="18"/>
      <c r="E38" s="352"/>
    </row>
    <row r="39" spans="1:5" ht="19.5" customHeight="1">
      <c r="A39" s="28">
        <v>5</v>
      </c>
      <c r="B39" s="44" t="s">
        <v>92</v>
      </c>
      <c r="C39" s="71" t="s">
        <v>639</v>
      </c>
      <c r="D39" s="18"/>
      <c r="E39" s="352">
        <f>$F$20</f>
        <v>80125.20000000001</v>
      </c>
    </row>
    <row r="40" spans="1:5" ht="19.5" customHeight="1">
      <c r="A40" s="3"/>
      <c r="B40" s="18"/>
      <c r="C40" s="2"/>
      <c r="D40" s="18"/>
      <c r="E40" s="352"/>
    </row>
    <row r="41" spans="1:5" ht="19.5" customHeight="1">
      <c r="A41" s="3"/>
      <c r="B41" s="18"/>
      <c r="C41" s="9"/>
      <c r="D41" s="18"/>
      <c r="E41" s="352"/>
    </row>
    <row r="42" spans="1:5" ht="19.5" customHeight="1">
      <c r="A42" s="3">
        <v>6</v>
      </c>
      <c r="B42" s="2" t="s">
        <v>78</v>
      </c>
      <c r="C42" s="71" t="s">
        <v>626</v>
      </c>
      <c r="D42" s="18"/>
      <c r="E42" s="352">
        <f>$F$20</f>
        <v>80125.20000000001</v>
      </c>
    </row>
    <row r="43" spans="1:5" ht="19.5" customHeight="1">
      <c r="A43" s="3"/>
      <c r="B43" s="18"/>
      <c r="C43" s="2"/>
      <c r="D43" s="18"/>
      <c r="E43" s="352"/>
    </row>
    <row r="44" spans="1:5" ht="19.5" customHeight="1">
      <c r="A44" s="3"/>
      <c r="B44" s="18"/>
      <c r="C44" s="9"/>
      <c r="D44" s="18"/>
      <c r="E44" s="352"/>
    </row>
    <row r="45" spans="1:5" ht="19.5" customHeight="1">
      <c r="A45" s="102" t="s">
        <v>208</v>
      </c>
      <c r="B45" s="45" t="s">
        <v>209</v>
      </c>
      <c r="C45" s="2"/>
      <c r="D45" s="18"/>
      <c r="E45" s="352"/>
    </row>
    <row r="46" spans="1:5" ht="35.25" customHeight="1">
      <c r="A46" s="31" t="s">
        <v>210</v>
      </c>
      <c r="B46" s="45" t="s">
        <v>211</v>
      </c>
      <c r="C46" s="9"/>
      <c r="D46" s="18"/>
      <c r="E46" s="352"/>
    </row>
    <row r="47" spans="1:5" ht="19.5" customHeight="1">
      <c r="A47" s="28" t="s">
        <v>212</v>
      </c>
      <c r="B47" s="44" t="s">
        <v>94</v>
      </c>
      <c r="C47" s="9"/>
      <c r="D47" s="18"/>
      <c r="E47" s="352"/>
    </row>
    <row r="48" spans="1:5" ht="19.5" customHeight="1">
      <c r="A48" s="5" t="s">
        <v>43</v>
      </c>
      <c r="B48" s="18" t="s">
        <v>99</v>
      </c>
      <c r="C48" s="71" t="s">
        <v>625</v>
      </c>
      <c r="D48" s="18"/>
      <c r="E48" s="352">
        <f>$H$20</f>
        <v>122515.20000000001</v>
      </c>
    </row>
    <row r="49" spans="1:5" ht="19.5" customHeight="1">
      <c r="A49" s="3"/>
      <c r="B49" s="18"/>
      <c r="C49" s="9"/>
      <c r="D49" s="18"/>
      <c r="E49" s="352"/>
    </row>
    <row r="50" spans="1:5" ht="19.5" customHeight="1">
      <c r="A50" s="28"/>
      <c r="B50" s="44"/>
      <c r="C50" s="9"/>
      <c r="D50" s="18"/>
      <c r="E50" s="352"/>
    </row>
    <row r="51" spans="1:5" ht="19.5" customHeight="1">
      <c r="A51" s="5" t="s">
        <v>43</v>
      </c>
      <c r="B51" s="18" t="s">
        <v>101</v>
      </c>
      <c r="C51" s="71" t="s">
        <v>625</v>
      </c>
      <c r="D51" s="18"/>
      <c r="E51" s="352">
        <f>$H$20</f>
        <v>122515.20000000001</v>
      </c>
    </row>
    <row r="52" spans="1:5" ht="19.5" customHeight="1">
      <c r="A52" s="3"/>
      <c r="B52" s="18"/>
      <c r="C52" s="18"/>
      <c r="D52" s="18"/>
      <c r="E52" s="352"/>
    </row>
    <row r="53" spans="1:5" ht="19.5" customHeight="1">
      <c r="A53" s="31"/>
      <c r="B53" s="4"/>
      <c r="C53" s="9"/>
      <c r="D53" s="18"/>
      <c r="E53" s="352"/>
    </row>
    <row r="54" spans="1:5" ht="19.5" customHeight="1">
      <c r="A54" s="5" t="s">
        <v>43</v>
      </c>
      <c r="B54" s="18" t="s">
        <v>103</v>
      </c>
      <c r="C54" s="71" t="s">
        <v>625</v>
      </c>
      <c r="D54" s="18"/>
      <c r="E54" s="352">
        <f>$H$20</f>
        <v>122515.20000000001</v>
      </c>
    </row>
    <row r="55" spans="1:5" ht="19.5" customHeight="1">
      <c r="A55" s="3"/>
      <c r="B55" s="18"/>
      <c r="C55" s="9"/>
      <c r="D55" s="18"/>
      <c r="E55" s="352"/>
    </row>
    <row r="56" spans="1:5" ht="19.5" customHeight="1">
      <c r="A56" s="3"/>
      <c r="B56" s="18"/>
      <c r="C56" s="18"/>
      <c r="D56" s="18"/>
      <c r="E56" s="352"/>
    </row>
    <row r="57" spans="1:5" ht="19.5" customHeight="1">
      <c r="A57" s="28" t="s">
        <v>213</v>
      </c>
      <c r="B57" s="44" t="s">
        <v>214</v>
      </c>
      <c r="C57" s="71" t="s">
        <v>624</v>
      </c>
      <c r="D57" s="18"/>
      <c r="E57" s="352">
        <f>$H$20</f>
        <v>122515.20000000001</v>
      </c>
    </row>
    <row r="58" spans="1:5" ht="19.5" customHeight="1">
      <c r="A58" s="3"/>
      <c r="B58" s="18"/>
      <c r="C58" s="18"/>
      <c r="D58" s="18"/>
      <c r="E58" s="352"/>
    </row>
    <row r="59" spans="1:5" ht="19.5" customHeight="1">
      <c r="A59" s="31"/>
      <c r="B59" s="45"/>
      <c r="C59" s="9"/>
      <c r="D59" s="18"/>
      <c r="E59" s="352"/>
    </row>
    <row r="60" spans="1:5" ht="19.5" customHeight="1">
      <c r="A60" s="28" t="s">
        <v>215</v>
      </c>
      <c r="B60" s="44" t="s">
        <v>195</v>
      </c>
      <c r="C60" s="18"/>
      <c r="D60" s="18"/>
      <c r="E60" s="352"/>
    </row>
    <row r="61" spans="1:5" ht="19.5" customHeight="1">
      <c r="A61" s="5" t="s">
        <v>43</v>
      </c>
      <c r="B61" s="2" t="s">
        <v>216</v>
      </c>
      <c r="C61" s="71" t="s">
        <v>626</v>
      </c>
      <c r="D61" s="18"/>
      <c r="E61" s="352">
        <f>$H$20</f>
        <v>122515.20000000001</v>
      </c>
    </row>
    <row r="62" spans="1:5" ht="19.5" customHeight="1">
      <c r="A62" s="3"/>
      <c r="B62" s="18"/>
      <c r="C62" s="9"/>
      <c r="D62" s="18"/>
      <c r="E62" s="352"/>
    </row>
    <row r="63" spans="1:5" ht="19.5" customHeight="1">
      <c r="A63" s="3"/>
      <c r="B63" s="2"/>
      <c r="C63" s="18"/>
      <c r="D63" s="18"/>
      <c r="E63" s="352"/>
    </row>
    <row r="64" spans="1:5" ht="36" customHeight="1">
      <c r="A64" s="5" t="s">
        <v>43</v>
      </c>
      <c r="B64" s="2" t="s">
        <v>217</v>
      </c>
      <c r="C64" s="71" t="s">
        <v>626</v>
      </c>
      <c r="D64" s="18"/>
      <c r="E64" s="352">
        <f>$H$20</f>
        <v>122515.20000000001</v>
      </c>
    </row>
    <row r="65" spans="1:5" ht="19.5" customHeight="1">
      <c r="A65" s="3"/>
      <c r="B65" s="18"/>
      <c r="C65" s="18"/>
      <c r="D65" s="18"/>
      <c r="E65" s="352"/>
    </row>
    <row r="66" spans="1:5" ht="19.5" customHeight="1">
      <c r="A66" s="3"/>
      <c r="B66" s="2"/>
      <c r="C66" s="9"/>
      <c r="D66" s="18"/>
      <c r="E66" s="352"/>
    </row>
    <row r="67" spans="1:5" ht="38.25" customHeight="1">
      <c r="A67" s="5" t="s">
        <v>43</v>
      </c>
      <c r="B67" s="2" t="s">
        <v>218</v>
      </c>
      <c r="C67" s="71" t="s">
        <v>626</v>
      </c>
      <c r="D67" s="18"/>
      <c r="E67" s="352">
        <f>$H$20</f>
        <v>122515.20000000001</v>
      </c>
    </row>
    <row r="68" spans="1:5" ht="19.5" customHeight="1">
      <c r="A68" s="3"/>
      <c r="B68" s="18"/>
      <c r="C68" s="45"/>
      <c r="D68" s="18"/>
      <c r="E68" s="352"/>
    </row>
    <row r="69" spans="1:5" ht="19.5" customHeight="1">
      <c r="A69" s="27"/>
      <c r="B69" s="43"/>
      <c r="C69" s="9"/>
      <c r="D69" s="18"/>
      <c r="E69" s="352"/>
    </row>
    <row r="70" spans="1:5" ht="19.5" customHeight="1">
      <c r="A70" s="5" t="s">
        <v>43</v>
      </c>
      <c r="B70" s="18" t="s">
        <v>68</v>
      </c>
      <c r="C70" s="71" t="s">
        <v>626</v>
      </c>
      <c r="D70" s="18"/>
      <c r="E70" s="352">
        <f>$H$20</f>
        <v>122515.20000000001</v>
      </c>
    </row>
    <row r="71" spans="1:5" ht="19.5" customHeight="1">
      <c r="A71" s="3"/>
      <c r="B71" s="18"/>
      <c r="C71" s="18"/>
      <c r="D71" s="18"/>
      <c r="E71" s="352"/>
    </row>
    <row r="72" spans="1:5" ht="19.5" customHeight="1">
      <c r="A72" s="27"/>
      <c r="B72" s="43"/>
      <c r="C72" s="9"/>
      <c r="D72" s="18"/>
      <c r="E72" s="352"/>
    </row>
    <row r="73" spans="1:5" ht="19.5" customHeight="1">
      <c r="A73" s="5" t="s">
        <v>43</v>
      </c>
      <c r="B73" s="18" t="s">
        <v>70</v>
      </c>
      <c r="C73" s="71" t="s">
        <v>626</v>
      </c>
      <c r="D73" s="18"/>
      <c r="E73" s="352">
        <f>$H$20</f>
        <v>122515.20000000001</v>
      </c>
    </row>
    <row r="74" spans="1:5" ht="19.5" customHeight="1">
      <c r="A74" s="3"/>
      <c r="B74" s="18"/>
      <c r="C74" s="9"/>
      <c r="D74" s="18"/>
      <c r="E74" s="352"/>
    </row>
    <row r="75" spans="1:5" ht="19.5" customHeight="1">
      <c r="A75" s="31"/>
      <c r="B75" s="45"/>
      <c r="C75" s="18"/>
      <c r="D75" s="18"/>
      <c r="E75" s="352"/>
    </row>
    <row r="76" spans="1:5" ht="19.5" customHeight="1">
      <c r="A76" s="5" t="s">
        <v>43</v>
      </c>
      <c r="B76" s="18" t="s">
        <v>115</v>
      </c>
      <c r="C76" s="71" t="s">
        <v>626</v>
      </c>
      <c r="D76" s="18"/>
      <c r="E76" s="352">
        <f>$H$20</f>
        <v>122515.20000000001</v>
      </c>
    </row>
    <row r="77" spans="1:5" ht="19.5" customHeight="1">
      <c r="A77" s="3"/>
      <c r="B77" s="18"/>
      <c r="C77" s="18"/>
      <c r="D77" s="18"/>
      <c r="E77" s="352"/>
    </row>
    <row r="78" spans="1:5" ht="19.5" customHeight="1">
      <c r="A78" s="31"/>
      <c r="B78" s="45"/>
      <c r="C78" s="9"/>
      <c r="D78" s="18"/>
      <c r="E78" s="352"/>
    </row>
    <row r="79" spans="1:5" ht="19.5" customHeight="1">
      <c r="A79" s="5" t="s">
        <v>43</v>
      </c>
      <c r="B79" s="18" t="s">
        <v>170</v>
      </c>
      <c r="C79" s="71" t="s">
        <v>626</v>
      </c>
      <c r="D79" s="18"/>
      <c r="E79" s="352">
        <f>$H$20</f>
        <v>122515.20000000001</v>
      </c>
    </row>
    <row r="80" spans="1:5" ht="19.5" customHeight="1">
      <c r="A80" s="3"/>
      <c r="B80" s="18"/>
      <c r="C80" s="45"/>
      <c r="D80" s="18"/>
      <c r="E80" s="352"/>
    </row>
    <row r="81" spans="1:5" ht="19.5" customHeight="1">
      <c r="A81" s="102"/>
      <c r="B81" s="113"/>
      <c r="C81" s="9"/>
      <c r="D81" s="18"/>
      <c r="E81" s="352"/>
    </row>
    <row r="82" spans="1:5" ht="19.5" customHeight="1">
      <c r="A82" s="5" t="s">
        <v>43</v>
      </c>
      <c r="B82" s="18" t="s">
        <v>171</v>
      </c>
      <c r="C82" s="71" t="s">
        <v>646</v>
      </c>
      <c r="D82" s="18"/>
      <c r="E82" s="352">
        <f>$H$20</f>
        <v>122515.20000000001</v>
      </c>
    </row>
    <row r="83" spans="1:5" ht="19.5" customHeight="1">
      <c r="A83" s="3"/>
      <c r="B83" s="25"/>
      <c r="C83" s="9"/>
      <c r="D83" s="18"/>
      <c r="E83" s="352"/>
    </row>
    <row r="84" spans="1:5" ht="19.5" customHeight="1">
      <c r="A84" s="3"/>
      <c r="B84" s="48"/>
      <c r="C84" s="18"/>
      <c r="D84" s="18"/>
      <c r="E84" s="352"/>
    </row>
    <row r="85" spans="1:5" ht="19.5" customHeight="1">
      <c r="A85" s="5" t="s">
        <v>43</v>
      </c>
      <c r="B85" s="18" t="s">
        <v>77</v>
      </c>
      <c r="C85" s="71" t="s">
        <v>626</v>
      </c>
      <c r="D85" s="18"/>
      <c r="E85" s="352">
        <f>$H$20</f>
        <v>122515.20000000001</v>
      </c>
    </row>
    <row r="86" spans="1:5" ht="19.5" customHeight="1">
      <c r="A86" s="28"/>
      <c r="B86" s="44"/>
      <c r="C86" s="18"/>
      <c r="D86" s="18"/>
      <c r="E86" s="352"/>
    </row>
    <row r="87" spans="1:5" ht="19.5" customHeight="1">
      <c r="A87" s="3"/>
      <c r="B87" s="2"/>
      <c r="C87" s="9"/>
      <c r="D87" s="18"/>
      <c r="E87" s="352"/>
    </row>
    <row r="88" spans="1:5" ht="19.5" customHeight="1">
      <c r="A88" s="28" t="s">
        <v>219</v>
      </c>
      <c r="B88" s="44" t="s">
        <v>78</v>
      </c>
      <c r="C88" s="18"/>
      <c r="D88" s="18"/>
      <c r="E88" s="352"/>
    </row>
    <row r="89" spans="1:5" ht="19.5" customHeight="1">
      <c r="A89" s="5" t="s">
        <v>43</v>
      </c>
      <c r="B89" s="44" t="s">
        <v>220</v>
      </c>
      <c r="C89" s="71" t="s">
        <v>626</v>
      </c>
      <c r="D89" s="18"/>
      <c r="E89" s="352">
        <f>$H$20</f>
        <v>122515.20000000001</v>
      </c>
    </row>
    <row r="90" spans="1:5" ht="19.5" customHeight="1">
      <c r="A90" s="31"/>
      <c r="B90" s="45"/>
      <c r="C90" s="18"/>
      <c r="D90" s="18"/>
      <c r="E90" s="352"/>
    </row>
    <row r="91" spans="1:5" ht="19.5" customHeight="1">
      <c r="A91" s="6"/>
      <c r="B91" s="45"/>
      <c r="C91" s="9"/>
      <c r="D91" s="18"/>
      <c r="E91" s="352"/>
    </row>
    <row r="92" spans="1:5" ht="19.5" customHeight="1">
      <c r="A92" s="5" t="s">
        <v>43</v>
      </c>
      <c r="B92" s="44" t="s">
        <v>221</v>
      </c>
      <c r="C92" s="71" t="s">
        <v>626</v>
      </c>
      <c r="D92" s="18"/>
      <c r="E92" s="352">
        <f>$H$20</f>
        <v>122515.20000000001</v>
      </c>
    </row>
    <row r="93" spans="1:5" ht="19.5" customHeight="1">
      <c r="A93" s="3"/>
      <c r="B93" s="18"/>
      <c r="C93" s="9"/>
      <c r="D93" s="18"/>
      <c r="E93" s="352"/>
    </row>
    <row r="94" spans="1:5" ht="19.5" customHeight="1">
      <c r="A94" s="3"/>
      <c r="B94" s="18"/>
      <c r="C94" s="18"/>
      <c r="D94" s="18"/>
      <c r="E94" s="352"/>
    </row>
    <row r="95" spans="1:5" ht="28.5" customHeight="1">
      <c r="A95" s="5" t="s">
        <v>43</v>
      </c>
      <c r="B95" s="18" t="s">
        <v>479</v>
      </c>
      <c r="C95" s="71" t="s">
        <v>626</v>
      </c>
      <c r="D95" s="18"/>
      <c r="E95" s="352">
        <f>$H$20</f>
        <v>122515.20000000001</v>
      </c>
    </row>
    <row r="96" spans="1:5" ht="19.5" customHeight="1">
      <c r="A96" s="3"/>
      <c r="B96" s="18"/>
      <c r="C96" s="9"/>
      <c r="D96" s="18"/>
      <c r="E96" s="352"/>
    </row>
    <row r="97" spans="1:5" ht="19.5" customHeight="1">
      <c r="A97" s="3"/>
      <c r="B97" s="18"/>
      <c r="C97" s="18"/>
      <c r="D97" s="18"/>
      <c r="E97" s="352"/>
    </row>
    <row r="98" spans="1:5" ht="27.75" customHeight="1">
      <c r="A98" s="5" t="s">
        <v>43</v>
      </c>
      <c r="B98" s="44" t="s">
        <v>222</v>
      </c>
      <c r="C98" s="71" t="s">
        <v>626</v>
      </c>
      <c r="D98" s="18"/>
      <c r="E98" s="352">
        <f>$H$20</f>
        <v>122515.20000000001</v>
      </c>
    </row>
    <row r="99" spans="1:5" ht="19.5" customHeight="1">
      <c r="A99" s="3"/>
      <c r="B99" s="18"/>
      <c r="C99" s="9"/>
      <c r="D99" s="18"/>
      <c r="E99" s="352"/>
    </row>
    <row r="100" spans="1:5" ht="19.5" customHeight="1">
      <c r="A100" s="3"/>
      <c r="B100" s="2"/>
      <c r="C100" s="18"/>
      <c r="D100" s="18"/>
      <c r="E100" s="352"/>
    </row>
    <row r="101" spans="1:5" ht="19.5" customHeight="1">
      <c r="A101" s="28" t="s">
        <v>223</v>
      </c>
      <c r="B101" s="2" t="s">
        <v>90</v>
      </c>
      <c r="C101" s="71" t="s">
        <v>645</v>
      </c>
      <c r="D101" s="18"/>
      <c r="E101" s="352">
        <f>$H$20</f>
        <v>122515.20000000001</v>
      </c>
    </row>
    <row r="102" spans="1:5" ht="19.5" customHeight="1">
      <c r="A102" s="3"/>
      <c r="B102" s="2"/>
      <c r="C102" s="9"/>
      <c r="D102" s="18"/>
      <c r="E102" s="352"/>
    </row>
    <row r="103" spans="1:5" ht="19.5" customHeight="1">
      <c r="A103" s="3"/>
      <c r="B103" s="2"/>
      <c r="C103" s="18"/>
      <c r="D103" s="18"/>
      <c r="E103" s="352"/>
    </row>
    <row r="104" spans="1:5" ht="19.5" customHeight="1">
      <c r="A104" s="28" t="s">
        <v>225</v>
      </c>
      <c r="B104" s="2" t="s">
        <v>92</v>
      </c>
      <c r="C104" s="71" t="s">
        <v>639</v>
      </c>
      <c r="D104" s="18"/>
      <c r="E104" s="352">
        <f>$H$20</f>
        <v>122515.20000000001</v>
      </c>
    </row>
    <row r="105" spans="1:5" ht="19.5" customHeight="1">
      <c r="A105" s="31"/>
      <c r="B105" s="45"/>
      <c r="C105" s="9"/>
      <c r="D105" s="18"/>
      <c r="E105" s="352"/>
    </row>
    <row r="106" spans="1:5" ht="19.5" customHeight="1">
      <c r="A106" s="3"/>
      <c r="B106" s="2"/>
      <c r="C106" s="18"/>
      <c r="D106" s="18"/>
      <c r="E106" s="352"/>
    </row>
    <row r="107" spans="1:5" ht="19.5" customHeight="1">
      <c r="A107" s="31" t="s">
        <v>226</v>
      </c>
      <c r="B107" s="45" t="s">
        <v>227</v>
      </c>
      <c r="C107" s="18"/>
      <c r="D107" s="18"/>
      <c r="E107" s="352"/>
    </row>
    <row r="108" spans="1:5" ht="19.5" customHeight="1">
      <c r="A108" s="28" t="s">
        <v>228</v>
      </c>
      <c r="B108" s="39" t="s">
        <v>94</v>
      </c>
      <c r="C108" s="9"/>
      <c r="D108" s="18"/>
      <c r="E108" s="352"/>
    </row>
    <row r="109" spans="1:5" ht="19.5" customHeight="1">
      <c r="A109" s="5" t="s">
        <v>43</v>
      </c>
      <c r="B109" s="39" t="s">
        <v>99</v>
      </c>
      <c r="C109" s="71" t="s">
        <v>625</v>
      </c>
      <c r="D109" s="18"/>
      <c r="E109" s="352">
        <f>$H$20</f>
        <v>122515.20000000001</v>
      </c>
    </row>
    <row r="110" spans="1:5" ht="19.5" customHeight="1">
      <c r="A110" s="31"/>
      <c r="B110" s="2"/>
      <c r="C110" s="18"/>
      <c r="D110" s="18"/>
      <c r="E110" s="352"/>
    </row>
    <row r="111" spans="1:5" ht="19.5" customHeight="1">
      <c r="A111" s="31"/>
      <c r="B111" s="2"/>
      <c r="C111" s="9"/>
      <c r="D111" s="18"/>
      <c r="E111" s="352"/>
    </row>
    <row r="112" spans="1:5" ht="19.5" customHeight="1">
      <c r="A112" s="5" t="s">
        <v>43</v>
      </c>
      <c r="B112" s="39" t="s">
        <v>229</v>
      </c>
      <c r="C112" s="71" t="s">
        <v>625</v>
      </c>
      <c r="D112" s="18"/>
      <c r="E112" s="352">
        <f>$H$20</f>
        <v>122515.20000000001</v>
      </c>
    </row>
    <row r="113" spans="1:5" ht="19.5" customHeight="1">
      <c r="A113" s="31"/>
      <c r="B113" s="45"/>
      <c r="C113" s="18"/>
      <c r="D113" s="18"/>
      <c r="E113" s="352"/>
    </row>
    <row r="114" spans="1:5" ht="19.5" customHeight="1">
      <c r="A114" s="31"/>
      <c r="B114" s="45"/>
      <c r="C114" s="18"/>
      <c r="D114" s="18"/>
      <c r="E114" s="352"/>
    </row>
    <row r="115" spans="1:5" ht="19.5" customHeight="1">
      <c r="A115" s="5" t="s">
        <v>43</v>
      </c>
      <c r="B115" s="39" t="s">
        <v>230</v>
      </c>
      <c r="C115" s="71" t="s">
        <v>625</v>
      </c>
      <c r="D115" s="18"/>
      <c r="E115" s="352">
        <f>$H$20</f>
        <v>122515.20000000001</v>
      </c>
    </row>
    <row r="116" spans="1:5" ht="19.5" customHeight="1">
      <c r="A116" s="3"/>
      <c r="B116" s="2"/>
      <c r="C116" s="18"/>
      <c r="D116" s="18"/>
      <c r="E116" s="352"/>
    </row>
    <row r="117" spans="1:5" ht="19.5" customHeight="1">
      <c r="A117" s="3"/>
      <c r="B117" s="2"/>
      <c r="C117" s="18"/>
      <c r="D117" s="18"/>
      <c r="E117" s="352"/>
    </row>
    <row r="118" spans="1:5" ht="19.5" customHeight="1">
      <c r="A118" s="28" t="s">
        <v>231</v>
      </c>
      <c r="B118" s="39" t="s">
        <v>206</v>
      </c>
      <c r="C118" s="113"/>
      <c r="D118" s="18"/>
      <c r="E118" s="352"/>
    </row>
    <row r="119" spans="1:5" ht="19.5" customHeight="1">
      <c r="A119" s="5" t="s">
        <v>43</v>
      </c>
      <c r="B119" s="39" t="s">
        <v>214</v>
      </c>
      <c r="C119" s="71" t="s">
        <v>624</v>
      </c>
      <c r="D119" s="18"/>
      <c r="E119" s="352">
        <f>$H$20</f>
        <v>122515.20000000001</v>
      </c>
    </row>
    <row r="120" spans="1:5" ht="19.5" customHeight="1">
      <c r="A120" s="31"/>
      <c r="B120" s="45"/>
      <c r="C120" s="44"/>
      <c r="D120" s="18"/>
      <c r="E120" s="352"/>
    </row>
    <row r="121" spans="1:5" ht="19.5" customHeight="1">
      <c r="A121" s="31"/>
      <c r="B121" s="45"/>
      <c r="C121" s="11"/>
      <c r="D121" s="18"/>
      <c r="E121" s="352"/>
    </row>
    <row r="122" spans="1:5" ht="19.5" customHeight="1">
      <c r="A122" s="5" t="s">
        <v>43</v>
      </c>
      <c r="B122" s="39" t="s">
        <v>232</v>
      </c>
      <c r="C122" s="71" t="s">
        <v>624</v>
      </c>
      <c r="D122" s="18"/>
      <c r="E122" s="352">
        <f>$H$20</f>
        <v>122515.20000000001</v>
      </c>
    </row>
    <row r="123" spans="1:5" ht="19.5" customHeight="1">
      <c r="A123" s="3"/>
      <c r="B123" s="18"/>
      <c r="C123" s="11"/>
      <c r="D123" s="18"/>
      <c r="E123" s="352"/>
    </row>
    <row r="124" spans="1:5" ht="19.5" customHeight="1">
      <c r="A124" s="85"/>
      <c r="B124" s="86"/>
      <c r="C124" s="11"/>
      <c r="D124" s="18"/>
      <c r="E124" s="352"/>
    </row>
    <row r="125" spans="1:5" ht="19.5" customHeight="1">
      <c r="A125" s="28" t="s">
        <v>233</v>
      </c>
      <c r="B125" s="39" t="s">
        <v>207</v>
      </c>
      <c r="C125" s="11"/>
      <c r="D125" s="18"/>
      <c r="E125" s="352"/>
    </row>
    <row r="126" spans="1:5" ht="19.5" customHeight="1">
      <c r="A126" s="5" t="s">
        <v>43</v>
      </c>
      <c r="B126" s="39" t="s">
        <v>234</v>
      </c>
      <c r="C126" s="71" t="s">
        <v>626</v>
      </c>
      <c r="D126" s="18"/>
      <c r="E126" s="352">
        <f>$H$20</f>
        <v>122515.20000000001</v>
      </c>
    </row>
    <row r="127" spans="1:5" ht="19.5" customHeight="1">
      <c r="A127" s="3"/>
      <c r="B127" s="18"/>
      <c r="C127" s="44"/>
      <c r="D127" s="18"/>
      <c r="E127" s="352"/>
    </row>
    <row r="128" spans="1:5" ht="19.5" customHeight="1">
      <c r="A128" s="31"/>
      <c r="B128" s="45"/>
      <c r="C128" s="11"/>
      <c r="D128" s="18"/>
      <c r="E128" s="352"/>
    </row>
    <row r="129" spans="1:5" ht="19.5" customHeight="1">
      <c r="A129" s="5" t="s">
        <v>43</v>
      </c>
      <c r="B129" s="39" t="s">
        <v>235</v>
      </c>
      <c r="C129" s="71" t="s">
        <v>626</v>
      </c>
      <c r="D129" s="18"/>
      <c r="E129" s="352">
        <f>$H$20</f>
        <v>122515.20000000001</v>
      </c>
    </row>
    <row r="130" spans="1:5" ht="19.5" customHeight="1">
      <c r="A130" s="31"/>
      <c r="B130" s="4"/>
      <c r="C130" s="11"/>
      <c r="D130" s="18"/>
      <c r="E130" s="352"/>
    </row>
    <row r="131" spans="1:5" ht="19.5" customHeight="1">
      <c r="A131" s="27"/>
      <c r="B131" s="43"/>
      <c r="C131" s="11"/>
      <c r="D131" s="18"/>
      <c r="E131" s="352"/>
    </row>
    <row r="132" spans="1:5" ht="19.5" customHeight="1">
      <c r="A132" s="28" t="s">
        <v>236</v>
      </c>
      <c r="B132" s="39" t="s">
        <v>237</v>
      </c>
      <c r="C132" s="71" t="s">
        <v>626</v>
      </c>
      <c r="D132" s="18"/>
      <c r="E132" s="352">
        <f>$H$20</f>
        <v>122515.20000000001</v>
      </c>
    </row>
    <row r="133" spans="1:5" ht="19.5" customHeight="1">
      <c r="A133" s="31"/>
      <c r="B133" s="45"/>
      <c r="C133" s="18"/>
      <c r="D133" s="18"/>
      <c r="E133" s="352"/>
    </row>
    <row r="134" spans="1:5" ht="19.5" customHeight="1">
      <c r="A134" s="28"/>
      <c r="B134" s="44"/>
      <c r="C134" s="4"/>
      <c r="D134" s="18"/>
      <c r="E134" s="352"/>
    </row>
    <row r="135" spans="1:5" ht="19.5" customHeight="1">
      <c r="A135" s="28" t="s">
        <v>238</v>
      </c>
      <c r="B135" s="39" t="s">
        <v>239</v>
      </c>
      <c r="C135" s="9"/>
      <c r="D135" s="18"/>
      <c r="E135" s="352"/>
    </row>
    <row r="136" spans="1:5" ht="19.5" customHeight="1">
      <c r="A136" s="5" t="s">
        <v>43</v>
      </c>
      <c r="B136" s="18" t="s">
        <v>240</v>
      </c>
      <c r="C136" s="71" t="s">
        <v>647</v>
      </c>
      <c r="D136" s="18"/>
      <c r="E136" s="352">
        <f>$H$20</f>
        <v>122515.20000000001</v>
      </c>
    </row>
    <row r="137" spans="1:5" ht="19.5" customHeight="1">
      <c r="A137" s="3"/>
      <c r="B137" s="2"/>
      <c r="C137" s="9"/>
      <c r="D137" s="18"/>
      <c r="E137" s="352"/>
    </row>
    <row r="138" spans="1:5" ht="19.5" customHeight="1">
      <c r="A138" s="3"/>
      <c r="B138" s="18"/>
      <c r="C138" s="18"/>
      <c r="D138" s="18"/>
      <c r="E138" s="352"/>
    </row>
    <row r="139" spans="1:5" ht="19.5" customHeight="1">
      <c r="A139" s="5" t="s">
        <v>43</v>
      </c>
      <c r="B139" s="18" t="s">
        <v>241</v>
      </c>
      <c r="C139" s="71" t="s">
        <v>647</v>
      </c>
      <c r="D139" s="18"/>
      <c r="E139" s="352">
        <f>$H$20</f>
        <v>122515.20000000001</v>
      </c>
    </row>
    <row r="140" spans="1:5" ht="19.5" customHeight="1">
      <c r="A140" s="31"/>
      <c r="B140" s="45"/>
      <c r="C140" s="9"/>
      <c r="D140" s="18"/>
      <c r="E140" s="352"/>
    </row>
    <row r="141" spans="1:5" ht="19.5" customHeight="1">
      <c r="A141" s="28"/>
      <c r="B141" s="44"/>
      <c r="C141" s="18"/>
      <c r="D141" s="18"/>
      <c r="E141" s="352"/>
    </row>
    <row r="142" spans="1:5" ht="19.5" customHeight="1">
      <c r="A142" s="5" t="s">
        <v>43</v>
      </c>
      <c r="B142" s="18" t="s">
        <v>242</v>
      </c>
      <c r="C142" s="71" t="s">
        <v>647</v>
      </c>
      <c r="D142" s="18"/>
      <c r="E142" s="352">
        <f>$H$20</f>
        <v>122515.20000000001</v>
      </c>
    </row>
    <row r="143" spans="1:5" ht="19.5" customHeight="1">
      <c r="A143" s="28"/>
      <c r="B143" s="44"/>
      <c r="C143" s="18"/>
      <c r="D143" s="18"/>
      <c r="E143" s="352"/>
    </row>
    <row r="144" spans="1:5" ht="19.5" customHeight="1">
      <c r="A144" s="28"/>
      <c r="B144" s="44"/>
      <c r="C144" s="9"/>
      <c r="D144" s="18"/>
      <c r="E144" s="352"/>
    </row>
    <row r="145" spans="1:5" ht="19.5" customHeight="1">
      <c r="A145" s="5" t="s">
        <v>43</v>
      </c>
      <c r="B145" s="18" t="s">
        <v>243</v>
      </c>
      <c r="C145" s="71" t="s">
        <v>647</v>
      </c>
      <c r="D145" s="18"/>
      <c r="E145" s="352">
        <f>$H$20</f>
        <v>122515.20000000001</v>
      </c>
    </row>
    <row r="146" spans="1:5" ht="19.5" customHeight="1">
      <c r="A146" s="3"/>
      <c r="B146" s="18"/>
      <c r="C146" s="9"/>
      <c r="D146" s="18"/>
      <c r="E146" s="352"/>
    </row>
    <row r="147" spans="1:5" ht="19.5" customHeight="1">
      <c r="A147" s="27"/>
      <c r="B147" s="43"/>
      <c r="C147" s="18"/>
      <c r="D147" s="18"/>
      <c r="E147" s="352"/>
    </row>
    <row r="148" spans="1:5" ht="19.5" customHeight="1">
      <c r="A148" s="5" t="s">
        <v>43</v>
      </c>
      <c r="B148" s="18" t="s">
        <v>244</v>
      </c>
      <c r="C148" s="71" t="s">
        <v>647</v>
      </c>
      <c r="D148" s="18"/>
      <c r="E148" s="352">
        <f>$H$20</f>
        <v>122515.20000000001</v>
      </c>
    </row>
    <row r="149" spans="1:5" ht="19.5" customHeight="1">
      <c r="A149" s="3"/>
      <c r="B149" s="18"/>
      <c r="C149" s="18"/>
      <c r="D149" s="18"/>
      <c r="E149" s="352"/>
    </row>
    <row r="150" spans="1:5" ht="19.5" customHeight="1">
      <c r="A150" s="27"/>
      <c r="B150" s="43"/>
      <c r="C150" s="9"/>
      <c r="D150" s="18"/>
      <c r="E150" s="352"/>
    </row>
    <row r="151" spans="1:5" ht="19.5" customHeight="1">
      <c r="A151" s="5" t="s">
        <v>43</v>
      </c>
      <c r="B151" s="18" t="s">
        <v>245</v>
      </c>
      <c r="C151" s="71" t="s">
        <v>647</v>
      </c>
      <c r="D151" s="18"/>
      <c r="E151" s="352">
        <f>$H$20</f>
        <v>122515.20000000001</v>
      </c>
    </row>
    <row r="152" spans="1:5" ht="19.5" customHeight="1">
      <c r="A152" s="3"/>
      <c r="B152" s="18"/>
      <c r="C152" s="9"/>
      <c r="D152" s="18"/>
      <c r="E152" s="352"/>
    </row>
    <row r="153" spans="1:5" ht="19.5" customHeight="1">
      <c r="A153" s="31"/>
      <c r="B153" s="45"/>
      <c r="C153" s="9"/>
      <c r="D153" s="18"/>
      <c r="E153" s="352"/>
    </row>
    <row r="154" spans="1:5" ht="19.5" customHeight="1">
      <c r="A154" s="5" t="s">
        <v>43</v>
      </c>
      <c r="B154" s="18" t="s">
        <v>246</v>
      </c>
      <c r="C154" s="71" t="s">
        <v>647</v>
      </c>
      <c r="D154" s="18"/>
      <c r="E154" s="352">
        <f>$H$20</f>
        <v>122515.20000000001</v>
      </c>
    </row>
    <row r="155" spans="1:5" ht="19.5" customHeight="1">
      <c r="A155" s="3"/>
      <c r="B155" s="18"/>
      <c r="C155" s="18"/>
      <c r="D155" s="18"/>
      <c r="E155" s="352"/>
    </row>
    <row r="156" spans="1:5" ht="19.5" customHeight="1">
      <c r="A156" s="31"/>
      <c r="B156" s="45"/>
      <c r="C156" s="9"/>
      <c r="D156" s="18"/>
      <c r="E156" s="352"/>
    </row>
    <row r="157" spans="1:5" ht="19.5" customHeight="1">
      <c r="A157" s="5" t="s">
        <v>43</v>
      </c>
      <c r="B157" s="18" t="s">
        <v>247</v>
      </c>
      <c r="C157" s="71" t="s">
        <v>647</v>
      </c>
      <c r="D157" s="18"/>
      <c r="E157" s="352">
        <f>$H$20</f>
        <v>122515.20000000001</v>
      </c>
    </row>
    <row r="158" spans="1:5" ht="19.5" customHeight="1">
      <c r="A158" s="3"/>
      <c r="B158" s="22"/>
      <c r="C158" s="18"/>
      <c r="D158" s="18"/>
      <c r="E158" s="352"/>
    </row>
    <row r="159" spans="1:5" ht="19.5" customHeight="1">
      <c r="A159" s="85"/>
      <c r="B159" s="119"/>
      <c r="C159" s="9"/>
      <c r="D159" s="18"/>
      <c r="E159" s="352"/>
    </row>
    <row r="160" spans="1:5" ht="19.5" customHeight="1">
      <c r="A160" s="28" t="s">
        <v>248</v>
      </c>
      <c r="B160" s="39" t="s">
        <v>249</v>
      </c>
      <c r="C160" s="71" t="s">
        <v>647</v>
      </c>
      <c r="D160" s="18"/>
      <c r="E160" s="352">
        <f>$H$20</f>
        <v>122515.20000000001</v>
      </c>
    </row>
    <row r="161" spans="1:5" ht="19.5" customHeight="1">
      <c r="A161" s="3"/>
      <c r="B161" s="2"/>
      <c r="C161" s="18"/>
      <c r="D161" s="18"/>
      <c r="E161" s="352"/>
    </row>
    <row r="162" spans="1:5" ht="19.5" customHeight="1">
      <c r="A162" s="3"/>
      <c r="B162" s="50"/>
      <c r="C162" s="9"/>
      <c r="D162" s="18"/>
      <c r="E162" s="352"/>
    </row>
    <row r="163" spans="1:5" ht="19.5" customHeight="1">
      <c r="A163" s="31" t="s">
        <v>250</v>
      </c>
      <c r="B163" s="45" t="s">
        <v>251</v>
      </c>
      <c r="C163" s="18"/>
      <c r="D163" s="18"/>
      <c r="E163" s="352"/>
    </row>
    <row r="164" spans="1:5" ht="19.5" customHeight="1">
      <c r="A164" s="27" t="s">
        <v>252</v>
      </c>
      <c r="B164" s="48" t="s">
        <v>253</v>
      </c>
      <c r="C164" s="9"/>
      <c r="D164" s="18"/>
      <c r="E164" s="352"/>
    </row>
    <row r="165" spans="1:5" ht="19.5" customHeight="1">
      <c r="A165" s="28" t="s">
        <v>254</v>
      </c>
      <c r="B165" s="39" t="s">
        <v>205</v>
      </c>
      <c r="C165" s="18"/>
      <c r="D165" s="18"/>
      <c r="E165" s="352"/>
    </row>
    <row r="166" spans="1:5" ht="19.5" customHeight="1">
      <c r="A166" s="5" t="s">
        <v>43</v>
      </c>
      <c r="B166" s="39" t="s">
        <v>255</v>
      </c>
      <c r="C166" s="71" t="s">
        <v>625</v>
      </c>
      <c r="D166" s="18"/>
      <c r="E166" s="352">
        <f>$H$20</f>
        <v>122515.20000000001</v>
      </c>
    </row>
    <row r="167" spans="1:5" ht="19.5" customHeight="1">
      <c r="A167" s="31"/>
      <c r="B167" s="45"/>
      <c r="C167" s="18"/>
      <c r="D167" s="18"/>
      <c r="E167" s="352"/>
    </row>
    <row r="168" spans="1:5" ht="19.5" customHeight="1">
      <c r="A168" s="5"/>
      <c r="B168" s="39"/>
      <c r="C168" s="9"/>
      <c r="D168" s="18"/>
      <c r="E168" s="352"/>
    </row>
    <row r="169" spans="1:5" ht="19.5" customHeight="1">
      <c r="A169" s="5" t="s">
        <v>43</v>
      </c>
      <c r="B169" s="39" t="s">
        <v>256</v>
      </c>
      <c r="C169" s="71" t="s">
        <v>625</v>
      </c>
      <c r="D169" s="18"/>
      <c r="E169" s="352">
        <f>$H$20</f>
        <v>122515.20000000001</v>
      </c>
    </row>
    <row r="170" spans="1:5" ht="19.5" customHeight="1">
      <c r="A170" s="31"/>
      <c r="B170" s="45"/>
      <c r="C170" s="9"/>
      <c r="D170" s="18"/>
      <c r="E170" s="352"/>
    </row>
    <row r="171" spans="1:5" ht="19.5" customHeight="1">
      <c r="A171" s="3"/>
      <c r="B171" s="2"/>
      <c r="C171" s="18"/>
      <c r="D171" s="18"/>
      <c r="E171" s="352"/>
    </row>
    <row r="172" spans="1:5" ht="19.5" customHeight="1">
      <c r="A172" s="5" t="s">
        <v>43</v>
      </c>
      <c r="B172" s="39" t="s">
        <v>257</v>
      </c>
      <c r="C172" s="71" t="s">
        <v>625</v>
      </c>
      <c r="D172" s="18"/>
      <c r="E172" s="352">
        <f>$H$20</f>
        <v>122515.20000000001</v>
      </c>
    </row>
    <row r="173" spans="1:5" ht="19.5" customHeight="1">
      <c r="A173" s="31"/>
      <c r="B173" s="45"/>
      <c r="C173" s="18"/>
      <c r="D173" s="18"/>
      <c r="E173" s="352"/>
    </row>
    <row r="174" spans="1:5" ht="19.5" customHeight="1">
      <c r="A174" s="3"/>
      <c r="B174" s="2"/>
      <c r="C174" s="18"/>
      <c r="D174" s="18"/>
      <c r="E174" s="352"/>
    </row>
    <row r="175" spans="1:5" ht="19.5" customHeight="1">
      <c r="A175" s="28" t="s">
        <v>258</v>
      </c>
      <c r="B175" s="39" t="s">
        <v>206</v>
      </c>
      <c r="C175" s="71" t="s">
        <v>624</v>
      </c>
      <c r="D175" s="18"/>
      <c r="E175" s="352">
        <f>$H$20</f>
        <v>122515.20000000001</v>
      </c>
    </row>
    <row r="176" spans="1:5" ht="19.5" customHeight="1">
      <c r="A176" s="3"/>
      <c r="B176" s="2"/>
      <c r="C176" s="18"/>
      <c r="D176" s="18"/>
      <c r="E176" s="352"/>
    </row>
    <row r="177" spans="1:5" ht="19.5" customHeight="1">
      <c r="A177" s="3"/>
      <c r="B177" s="2"/>
      <c r="C177" s="18"/>
      <c r="D177" s="18"/>
      <c r="E177" s="352"/>
    </row>
    <row r="178" spans="1:5" ht="19.5" customHeight="1">
      <c r="A178" s="28" t="s">
        <v>259</v>
      </c>
      <c r="B178" s="39" t="s">
        <v>207</v>
      </c>
      <c r="C178" s="71" t="s">
        <v>626</v>
      </c>
      <c r="D178" s="18"/>
      <c r="E178" s="352">
        <f>$H$20</f>
        <v>122515.20000000001</v>
      </c>
    </row>
    <row r="179" spans="1:5" ht="19.5" customHeight="1">
      <c r="A179" s="3"/>
      <c r="B179" s="2"/>
      <c r="C179" s="9"/>
      <c r="D179" s="18"/>
      <c r="E179" s="352"/>
    </row>
    <row r="180" spans="1:5" ht="19.5" customHeight="1">
      <c r="A180" s="3"/>
      <c r="B180" s="2"/>
      <c r="C180" s="9"/>
      <c r="D180" s="18"/>
      <c r="E180" s="352"/>
    </row>
    <row r="181" spans="1:5" ht="19.5" customHeight="1">
      <c r="A181" s="28" t="s">
        <v>260</v>
      </c>
      <c r="B181" s="39" t="s">
        <v>261</v>
      </c>
      <c r="C181" s="71" t="s">
        <v>626</v>
      </c>
      <c r="D181" s="18"/>
      <c r="E181" s="352">
        <f>$H$20</f>
        <v>122515.20000000001</v>
      </c>
    </row>
    <row r="182" spans="1:5" ht="19.5" customHeight="1">
      <c r="A182" s="3"/>
      <c r="B182" s="2"/>
      <c r="C182" s="9"/>
      <c r="D182" s="18"/>
      <c r="E182" s="352"/>
    </row>
    <row r="183" spans="1:5" ht="19.5" customHeight="1">
      <c r="A183" s="3"/>
      <c r="B183" s="2"/>
      <c r="C183" s="48"/>
      <c r="D183" s="18"/>
      <c r="E183" s="352"/>
    </row>
    <row r="184" spans="1:5" ht="19.5" customHeight="1">
      <c r="A184" s="28" t="s">
        <v>262</v>
      </c>
      <c r="B184" s="39" t="s">
        <v>90</v>
      </c>
      <c r="C184" s="71" t="s">
        <v>637</v>
      </c>
      <c r="D184" s="18"/>
      <c r="E184" s="352">
        <f>$H$20</f>
        <v>122515.20000000001</v>
      </c>
    </row>
    <row r="185" spans="1:5" ht="19.5" customHeight="1">
      <c r="A185" s="3"/>
      <c r="B185" s="2"/>
      <c r="C185" s="44"/>
      <c r="D185" s="18"/>
      <c r="E185" s="352"/>
    </row>
    <row r="186" spans="1:5" ht="19.5" customHeight="1">
      <c r="A186" s="31"/>
      <c r="B186" s="45"/>
      <c r="C186" s="9"/>
      <c r="D186" s="18"/>
      <c r="E186" s="352"/>
    </row>
    <row r="187" spans="1:5" ht="19.5" customHeight="1">
      <c r="A187" s="28" t="s">
        <v>263</v>
      </c>
      <c r="B187" s="2" t="s">
        <v>92</v>
      </c>
      <c r="C187" s="71" t="s">
        <v>639</v>
      </c>
      <c r="D187" s="18"/>
      <c r="E187" s="352">
        <f>$H$20</f>
        <v>122515.20000000001</v>
      </c>
    </row>
    <row r="188" spans="1:5" ht="19.5" customHeight="1">
      <c r="A188" s="31"/>
      <c r="B188" s="45"/>
      <c r="C188" s="45"/>
      <c r="D188" s="18"/>
      <c r="E188" s="352"/>
    </row>
    <row r="189" spans="1:5" ht="19.5" customHeight="1">
      <c r="A189" s="6"/>
      <c r="B189" s="45"/>
      <c r="C189" s="3"/>
      <c r="D189" s="18"/>
      <c r="E189" s="352"/>
    </row>
    <row r="190" spans="1:5" ht="19.5" customHeight="1">
      <c r="A190" s="28" t="s">
        <v>264</v>
      </c>
      <c r="B190" s="18" t="s">
        <v>78</v>
      </c>
      <c r="C190" s="71" t="s">
        <v>626</v>
      </c>
      <c r="D190" s="18"/>
      <c r="E190" s="352">
        <f>$H$20</f>
        <v>122515.20000000001</v>
      </c>
    </row>
    <row r="191" spans="1:5" ht="19.5" customHeight="1">
      <c r="A191" s="3"/>
      <c r="B191" s="18"/>
      <c r="C191" s="3"/>
      <c r="D191" s="18"/>
      <c r="E191" s="352"/>
    </row>
    <row r="192" spans="1:5" ht="19.5" customHeight="1">
      <c r="A192" s="3"/>
      <c r="B192" s="18"/>
      <c r="C192" s="3"/>
      <c r="D192" s="18"/>
      <c r="E192" s="352"/>
    </row>
    <row r="193" spans="1:5" ht="19.5" customHeight="1">
      <c r="A193" s="28" t="s">
        <v>265</v>
      </c>
      <c r="B193" s="18" t="s">
        <v>266</v>
      </c>
      <c r="C193" s="71" t="s">
        <v>626</v>
      </c>
      <c r="D193" s="18"/>
      <c r="E193" s="352">
        <f>$H$20</f>
        <v>122515.20000000001</v>
      </c>
    </row>
    <row r="194" spans="1:5" ht="19.5" customHeight="1">
      <c r="A194" s="3"/>
      <c r="B194" s="18"/>
      <c r="C194" s="11"/>
      <c r="D194" s="18"/>
      <c r="E194" s="352"/>
    </row>
    <row r="195" spans="1:5" ht="19.5" customHeight="1">
      <c r="A195" s="3"/>
      <c r="B195" s="18"/>
      <c r="C195" s="2"/>
      <c r="D195" s="18"/>
      <c r="E195" s="352"/>
    </row>
    <row r="196" spans="1:5" ht="19.5" customHeight="1">
      <c r="A196" s="27" t="s">
        <v>267</v>
      </c>
      <c r="B196" s="48" t="s">
        <v>268</v>
      </c>
      <c r="C196" s="11"/>
      <c r="D196" s="18"/>
      <c r="E196" s="352"/>
    </row>
    <row r="197" spans="1:5" ht="19.5" customHeight="1">
      <c r="A197" s="28" t="s">
        <v>269</v>
      </c>
      <c r="B197" s="39" t="s">
        <v>205</v>
      </c>
      <c r="C197" s="2"/>
      <c r="D197" s="18"/>
      <c r="E197" s="352"/>
    </row>
    <row r="198" spans="1:5" ht="19.5" customHeight="1">
      <c r="A198" s="5" t="s">
        <v>43</v>
      </c>
      <c r="B198" s="39" t="s">
        <v>255</v>
      </c>
      <c r="C198" s="71" t="s">
        <v>625</v>
      </c>
      <c r="D198" s="18"/>
      <c r="E198" s="352">
        <f>$H$20</f>
        <v>122515.20000000001</v>
      </c>
    </row>
    <row r="199" spans="1:5" ht="19.5" customHeight="1">
      <c r="A199" s="31"/>
      <c r="B199" s="45"/>
      <c r="C199" s="2"/>
      <c r="D199" s="18"/>
      <c r="E199" s="352"/>
    </row>
    <row r="200" spans="1:5" ht="19.5" customHeight="1">
      <c r="A200" s="5"/>
      <c r="B200" s="39"/>
      <c r="C200" s="9"/>
      <c r="D200" s="18"/>
      <c r="E200" s="352"/>
    </row>
    <row r="201" spans="1:5" ht="19.5" customHeight="1">
      <c r="A201" s="5" t="s">
        <v>43</v>
      </c>
      <c r="B201" s="39" t="s">
        <v>256</v>
      </c>
      <c r="C201" s="71" t="s">
        <v>625</v>
      </c>
      <c r="D201" s="18"/>
      <c r="E201" s="352">
        <f>$H$20</f>
        <v>122515.20000000001</v>
      </c>
    </row>
    <row r="202" spans="1:5" ht="19.5" customHeight="1">
      <c r="A202" s="31"/>
      <c r="B202" s="45"/>
      <c r="C202" s="9"/>
      <c r="D202" s="18"/>
      <c r="E202" s="352"/>
    </row>
    <row r="203" spans="1:5" ht="19.5" customHeight="1">
      <c r="A203" s="3"/>
      <c r="B203" s="2"/>
      <c r="C203" s="2"/>
      <c r="D203" s="18"/>
      <c r="E203" s="352"/>
    </row>
    <row r="204" spans="1:5" ht="19.5" customHeight="1">
      <c r="A204" s="5" t="s">
        <v>43</v>
      </c>
      <c r="B204" s="39" t="s">
        <v>257</v>
      </c>
      <c r="C204" s="71" t="s">
        <v>625</v>
      </c>
      <c r="D204" s="18"/>
      <c r="E204" s="352">
        <f>$H$20</f>
        <v>122515.20000000001</v>
      </c>
    </row>
    <row r="205" spans="1:5" ht="19.5" customHeight="1">
      <c r="A205" s="3"/>
      <c r="B205" s="2"/>
      <c r="C205" s="45"/>
      <c r="D205" s="18"/>
      <c r="E205" s="352"/>
    </row>
    <row r="206" spans="1:5" ht="19.5" customHeight="1">
      <c r="A206" s="3"/>
      <c r="B206" s="2"/>
      <c r="C206" s="9"/>
      <c r="D206" s="18"/>
      <c r="E206" s="352"/>
    </row>
    <row r="207" spans="1:5" ht="19.5" customHeight="1">
      <c r="A207" s="28" t="s">
        <v>270</v>
      </c>
      <c r="B207" s="39" t="s">
        <v>206</v>
      </c>
      <c r="C207" s="71" t="s">
        <v>624</v>
      </c>
      <c r="D207" s="18"/>
      <c r="E207" s="352">
        <f>$H$20</f>
        <v>122515.20000000001</v>
      </c>
    </row>
    <row r="208" spans="1:5" ht="19.5" customHeight="1">
      <c r="A208" s="3"/>
      <c r="B208" s="2"/>
      <c r="C208" s="9"/>
      <c r="D208" s="18"/>
      <c r="E208" s="352"/>
    </row>
    <row r="209" spans="1:5" ht="19.5" customHeight="1">
      <c r="A209" s="3"/>
      <c r="B209" s="2"/>
      <c r="C209" s="45"/>
      <c r="D209" s="18"/>
      <c r="E209" s="352"/>
    </row>
    <row r="210" spans="1:5" ht="19.5" customHeight="1">
      <c r="A210" s="28" t="s">
        <v>271</v>
      </c>
      <c r="B210" s="39" t="s">
        <v>207</v>
      </c>
      <c r="C210" s="71" t="s">
        <v>626</v>
      </c>
      <c r="D210" s="18"/>
      <c r="E210" s="352">
        <f>$H$20</f>
        <v>122515.20000000001</v>
      </c>
    </row>
    <row r="211" spans="1:5" ht="19.5" customHeight="1">
      <c r="A211" s="31"/>
      <c r="B211" s="2"/>
      <c r="C211" s="9"/>
      <c r="D211" s="18"/>
      <c r="E211" s="352"/>
    </row>
    <row r="212" spans="1:5" ht="19.5" customHeight="1">
      <c r="A212" s="31"/>
      <c r="B212" s="2"/>
      <c r="C212" s="18"/>
      <c r="D212" s="18"/>
      <c r="E212" s="352"/>
    </row>
    <row r="213" spans="1:5" ht="19.5" customHeight="1">
      <c r="A213" s="28" t="s">
        <v>272</v>
      </c>
      <c r="B213" s="39" t="s">
        <v>90</v>
      </c>
      <c r="C213" s="71" t="s">
        <v>637</v>
      </c>
      <c r="D213" s="18"/>
      <c r="E213" s="352">
        <f>$H$20</f>
        <v>122515.20000000001</v>
      </c>
    </row>
    <row r="214" spans="1:5" ht="19.5" customHeight="1">
      <c r="A214" s="31"/>
      <c r="B214" s="45"/>
      <c r="C214" s="9"/>
      <c r="D214" s="18"/>
      <c r="E214" s="352"/>
    </row>
    <row r="215" spans="1:5" ht="19.5" customHeight="1">
      <c r="A215" s="31"/>
      <c r="B215" s="45"/>
      <c r="C215" s="18"/>
      <c r="D215" s="18"/>
      <c r="E215" s="352"/>
    </row>
    <row r="216" spans="1:5" ht="19.5" customHeight="1">
      <c r="A216" s="28" t="s">
        <v>273</v>
      </c>
      <c r="B216" s="2" t="s">
        <v>92</v>
      </c>
      <c r="C216" s="71" t="s">
        <v>639</v>
      </c>
      <c r="D216" s="18"/>
      <c r="E216" s="352">
        <f>$H$20</f>
        <v>122515.20000000001</v>
      </c>
    </row>
    <row r="217" spans="1:5" ht="19.5" customHeight="1">
      <c r="A217" s="31"/>
      <c r="B217" s="2"/>
      <c r="C217" s="9"/>
      <c r="D217" s="18"/>
      <c r="E217" s="352"/>
    </row>
    <row r="218" spans="1:5" ht="19.5" customHeight="1">
      <c r="A218" s="31"/>
      <c r="B218" s="2"/>
      <c r="C218" s="18"/>
      <c r="D218" s="18"/>
      <c r="E218" s="352"/>
    </row>
    <row r="219" spans="1:5" ht="19.5" customHeight="1">
      <c r="A219" s="28" t="s">
        <v>274</v>
      </c>
      <c r="B219" s="39" t="s">
        <v>261</v>
      </c>
      <c r="C219" s="71" t="s">
        <v>626</v>
      </c>
      <c r="D219" s="18"/>
      <c r="E219" s="352">
        <f>$H$20</f>
        <v>122515.20000000001</v>
      </c>
    </row>
    <row r="220" spans="1:5" ht="19.5" customHeight="1">
      <c r="A220" s="3"/>
      <c r="B220" s="2"/>
      <c r="C220" s="18"/>
      <c r="D220" s="18"/>
      <c r="E220" s="352"/>
    </row>
    <row r="221" spans="1:5" ht="19.5" customHeight="1">
      <c r="A221" s="3"/>
      <c r="B221" s="2"/>
      <c r="C221" s="9"/>
      <c r="D221" s="18"/>
      <c r="E221" s="352"/>
    </row>
    <row r="222" spans="1:5" ht="19.5" customHeight="1">
      <c r="A222" s="28" t="s">
        <v>275</v>
      </c>
      <c r="B222" s="18" t="s">
        <v>78</v>
      </c>
      <c r="C222" s="71" t="s">
        <v>626</v>
      </c>
      <c r="D222" s="18"/>
      <c r="E222" s="352">
        <f>$H$20</f>
        <v>122515.20000000001</v>
      </c>
    </row>
    <row r="223" spans="1:5" ht="19.5" customHeight="1">
      <c r="A223" s="3"/>
      <c r="B223" s="2"/>
      <c r="C223" s="18"/>
      <c r="D223" s="18"/>
      <c r="E223" s="352"/>
    </row>
    <row r="224" spans="1:5" ht="19.5" customHeight="1">
      <c r="A224" s="3"/>
      <c r="B224" s="2"/>
      <c r="C224" s="9"/>
      <c r="D224" s="18"/>
      <c r="E224" s="352"/>
    </row>
    <row r="225" spans="1:5" ht="19.5" customHeight="1">
      <c r="A225" s="28" t="s">
        <v>276</v>
      </c>
      <c r="B225" s="18" t="s">
        <v>266</v>
      </c>
      <c r="C225" s="71" t="s">
        <v>626</v>
      </c>
      <c r="D225" s="18"/>
      <c r="E225" s="352">
        <f>$H$20</f>
        <v>122515.20000000001</v>
      </c>
    </row>
    <row r="226" spans="1:5" ht="19.5" customHeight="1">
      <c r="A226" s="3"/>
      <c r="B226" s="2"/>
      <c r="C226" s="18"/>
      <c r="D226" s="18"/>
      <c r="E226" s="352"/>
    </row>
    <row r="227" spans="1:5" ht="19.5" customHeight="1">
      <c r="A227" s="3"/>
      <c r="B227" s="2"/>
      <c r="C227" s="18"/>
      <c r="D227" s="18"/>
      <c r="E227" s="352"/>
    </row>
    <row r="228" spans="1:5" ht="19.5" customHeight="1">
      <c r="A228" s="27" t="s">
        <v>277</v>
      </c>
      <c r="B228" s="48" t="s">
        <v>278</v>
      </c>
      <c r="C228" s="18"/>
      <c r="D228" s="18"/>
      <c r="E228" s="352"/>
    </row>
    <row r="229" spans="1:5" ht="19.5" customHeight="1">
      <c r="A229" s="28" t="s">
        <v>279</v>
      </c>
      <c r="B229" s="39" t="s">
        <v>205</v>
      </c>
      <c r="C229" s="18"/>
      <c r="D229" s="18"/>
      <c r="E229" s="352"/>
    </row>
    <row r="230" spans="1:5" ht="19.5" customHeight="1">
      <c r="A230" s="5" t="s">
        <v>43</v>
      </c>
      <c r="B230" s="39" t="s">
        <v>255</v>
      </c>
      <c r="C230" s="71" t="s">
        <v>625</v>
      </c>
      <c r="D230" s="18"/>
      <c r="E230" s="352">
        <f>$H$20</f>
        <v>122515.20000000001</v>
      </c>
    </row>
    <row r="231" spans="1:5" ht="19.5" customHeight="1">
      <c r="A231" s="31"/>
      <c r="B231" s="45"/>
      <c r="C231" s="86"/>
      <c r="D231" s="18"/>
      <c r="E231" s="352"/>
    </row>
    <row r="232" spans="1:5" ht="19.5" customHeight="1">
      <c r="A232" s="5"/>
      <c r="B232" s="39"/>
      <c r="C232" s="49"/>
      <c r="D232" s="18"/>
      <c r="E232" s="352"/>
    </row>
    <row r="233" spans="1:5" ht="19.5" customHeight="1">
      <c r="A233" s="5" t="s">
        <v>43</v>
      </c>
      <c r="B233" s="39" t="s">
        <v>256</v>
      </c>
      <c r="C233" s="71" t="s">
        <v>625</v>
      </c>
      <c r="D233" s="18"/>
      <c r="E233" s="352">
        <f>$H$20</f>
        <v>122515.20000000001</v>
      </c>
    </row>
    <row r="234" spans="1:5" ht="19.5" customHeight="1">
      <c r="A234" s="31"/>
      <c r="B234" s="45"/>
      <c r="C234" s="9"/>
      <c r="D234" s="18"/>
      <c r="E234" s="352"/>
    </row>
    <row r="235" spans="1:5" ht="19.5" customHeight="1">
      <c r="A235" s="28"/>
      <c r="B235" s="44"/>
      <c r="C235" s="9"/>
      <c r="D235" s="18"/>
      <c r="E235" s="352"/>
    </row>
    <row r="236" spans="1:5" ht="19.5" customHeight="1">
      <c r="A236" s="5" t="s">
        <v>43</v>
      </c>
      <c r="B236" s="39" t="s">
        <v>257</v>
      </c>
      <c r="C236" s="71" t="s">
        <v>625</v>
      </c>
      <c r="D236" s="18"/>
      <c r="E236" s="352">
        <f>$H$20</f>
        <v>122515.20000000001</v>
      </c>
    </row>
    <row r="237" spans="1:5" ht="19.5" customHeight="1">
      <c r="A237" s="3"/>
      <c r="B237" s="2"/>
      <c r="C237" s="9"/>
      <c r="D237" s="18"/>
      <c r="E237" s="352"/>
    </row>
    <row r="238" spans="1:5" ht="19.5" customHeight="1">
      <c r="A238" s="28"/>
      <c r="B238" s="44"/>
      <c r="C238" s="18"/>
      <c r="D238" s="18"/>
      <c r="E238" s="352"/>
    </row>
    <row r="239" spans="1:5" ht="19.5" customHeight="1">
      <c r="A239" s="28" t="s">
        <v>280</v>
      </c>
      <c r="B239" s="39" t="s">
        <v>206</v>
      </c>
      <c r="C239" s="71" t="s">
        <v>624</v>
      </c>
      <c r="D239" s="18"/>
      <c r="E239" s="352">
        <f>$H$20</f>
        <v>122515.20000000001</v>
      </c>
    </row>
    <row r="240" spans="1:5" ht="19.5" customHeight="1">
      <c r="A240" s="3"/>
      <c r="B240" s="2"/>
      <c r="C240" s="4"/>
      <c r="D240" s="18"/>
      <c r="E240" s="352"/>
    </row>
    <row r="241" spans="1:5" ht="19.5" customHeight="1">
      <c r="A241" s="28"/>
      <c r="B241" s="44"/>
      <c r="C241" s="9"/>
      <c r="D241" s="18"/>
      <c r="E241" s="352"/>
    </row>
    <row r="242" spans="1:5" ht="19.5" customHeight="1">
      <c r="A242" s="28" t="s">
        <v>281</v>
      </c>
      <c r="B242" s="39" t="s">
        <v>207</v>
      </c>
      <c r="C242" s="71" t="s">
        <v>626</v>
      </c>
      <c r="D242" s="18"/>
      <c r="E242" s="352">
        <f>$H$20</f>
        <v>122515.20000000001</v>
      </c>
    </row>
    <row r="243" spans="1:5" ht="19.5" customHeight="1">
      <c r="A243" s="3"/>
      <c r="B243" s="2"/>
      <c r="C243" s="45"/>
      <c r="D243" s="18"/>
      <c r="E243" s="352"/>
    </row>
    <row r="244" spans="1:5" ht="19.5" customHeight="1">
      <c r="A244" s="31"/>
      <c r="B244" s="45"/>
      <c r="C244" s="11"/>
      <c r="D244" s="18"/>
      <c r="E244" s="352"/>
    </row>
    <row r="245" spans="1:5" ht="19.5" customHeight="1">
      <c r="A245" s="28" t="s">
        <v>282</v>
      </c>
      <c r="B245" s="39" t="s">
        <v>261</v>
      </c>
      <c r="C245" s="71" t="s">
        <v>626</v>
      </c>
      <c r="D245" s="18"/>
      <c r="E245" s="352">
        <f>$H$20</f>
        <v>122515.20000000001</v>
      </c>
    </row>
    <row r="246" spans="1:5" ht="19.5" customHeight="1">
      <c r="A246" s="31"/>
      <c r="B246" s="2"/>
      <c r="C246" s="11"/>
      <c r="D246" s="18"/>
      <c r="E246" s="352"/>
    </row>
    <row r="247" spans="1:5" ht="19.5" customHeight="1">
      <c r="A247" s="85"/>
      <c r="B247" s="119"/>
      <c r="C247" s="18"/>
      <c r="D247" s="18"/>
      <c r="E247" s="352"/>
    </row>
    <row r="248" spans="1:5" ht="19.5" customHeight="1">
      <c r="A248" s="28" t="s">
        <v>283</v>
      </c>
      <c r="B248" s="39" t="s">
        <v>90</v>
      </c>
      <c r="C248" s="71" t="s">
        <v>637</v>
      </c>
      <c r="D248" s="18"/>
      <c r="E248" s="352">
        <f>$H$20</f>
        <v>122515.20000000001</v>
      </c>
    </row>
    <row r="249" spans="1:5" ht="19.5" customHeight="1">
      <c r="A249" s="3"/>
      <c r="B249" s="2"/>
      <c r="C249" s="11"/>
      <c r="D249" s="18"/>
      <c r="E249" s="352"/>
    </row>
    <row r="250" spans="1:5" ht="19.5" customHeight="1">
      <c r="A250" s="3"/>
      <c r="B250" s="50"/>
      <c r="C250" s="44"/>
      <c r="D250" s="18"/>
      <c r="E250" s="352"/>
    </row>
    <row r="251" spans="1:5" ht="19.5" customHeight="1">
      <c r="A251" s="28" t="s">
        <v>284</v>
      </c>
      <c r="B251" s="2" t="s">
        <v>92</v>
      </c>
      <c r="C251" s="71" t="s">
        <v>639</v>
      </c>
      <c r="D251" s="18"/>
      <c r="E251" s="352">
        <f>$H$20</f>
        <v>122515.20000000001</v>
      </c>
    </row>
    <row r="252" spans="1:5" ht="19.5" customHeight="1">
      <c r="A252" s="3"/>
      <c r="B252" s="51"/>
      <c r="C252" s="39"/>
      <c r="D252" s="18"/>
      <c r="E252" s="352"/>
    </row>
    <row r="253" spans="1:5" ht="19.5" customHeight="1">
      <c r="A253" s="3"/>
      <c r="B253" s="51"/>
      <c r="C253" s="9"/>
      <c r="D253" s="18"/>
      <c r="E253" s="352"/>
    </row>
    <row r="254" spans="1:5" ht="19.5" customHeight="1">
      <c r="A254" s="28" t="s">
        <v>285</v>
      </c>
      <c r="B254" s="18" t="s">
        <v>78</v>
      </c>
      <c r="C254" s="71" t="s">
        <v>626</v>
      </c>
      <c r="D254" s="18"/>
      <c r="E254" s="352">
        <f>$H$20</f>
        <v>122515.20000000001</v>
      </c>
    </row>
    <row r="255" spans="1:5" ht="19.5" customHeight="1">
      <c r="A255" s="31"/>
      <c r="B255" s="45"/>
      <c r="C255" s="9"/>
      <c r="D255" s="18"/>
      <c r="E255" s="352"/>
    </row>
    <row r="256" spans="1:5" ht="19.5" customHeight="1">
      <c r="A256" s="3"/>
      <c r="B256" s="2"/>
      <c r="C256" s="18"/>
      <c r="D256" s="18"/>
      <c r="E256" s="352"/>
    </row>
    <row r="257" spans="1:5" ht="19.5" customHeight="1">
      <c r="A257" s="28" t="s">
        <v>286</v>
      </c>
      <c r="B257" s="18" t="s">
        <v>266</v>
      </c>
      <c r="C257" s="71" t="s">
        <v>626</v>
      </c>
      <c r="D257" s="18"/>
      <c r="E257" s="352">
        <f>$H$20</f>
        <v>122515.20000000001</v>
      </c>
    </row>
    <row r="258" spans="1:5" ht="19.5" customHeight="1">
      <c r="A258" s="3"/>
      <c r="B258" s="2"/>
      <c r="C258" s="18"/>
      <c r="D258" s="18"/>
      <c r="E258" s="18"/>
    </row>
    <row r="259" spans="1:5" ht="19.5" customHeight="1">
      <c r="A259" s="3"/>
      <c r="B259" s="2"/>
      <c r="C259" s="9"/>
      <c r="D259" s="18"/>
      <c r="E259" s="18"/>
    </row>
    <row r="260" spans="1:5" ht="42.75" customHeight="1">
      <c r="A260" s="31" t="s">
        <v>287</v>
      </c>
      <c r="B260" s="45" t="s">
        <v>288</v>
      </c>
      <c r="C260" s="71" t="s">
        <v>648</v>
      </c>
      <c r="D260" s="18"/>
      <c r="E260" s="317">
        <f>$J$20</f>
        <v>10314</v>
      </c>
    </row>
    <row r="261" spans="1:5" ht="19.5" customHeight="1">
      <c r="A261" s="18"/>
      <c r="B261" s="18"/>
      <c r="C261" s="18"/>
      <c r="D261" s="18"/>
      <c r="E261" s="18"/>
    </row>
    <row r="262" spans="1:5" ht="19.5" customHeight="1">
      <c r="A262" s="68"/>
      <c r="B262" s="68"/>
      <c r="C262" s="68"/>
      <c r="D262" s="68"/>
      <c r="E262" s="68"/>
    </row>
  </sheetData>
  <sheetProtection/>
  <mergeCells count="10">
    <mergeCell ref="A1:F1"/>
    <mergeCell ref="E3:F3"/>
    <mergeCell ref="G3:H3"/>
    <mergeCell ref="I3:J3"/>
    <mergeCell ref="E23:E24"/>
    <mergeCell ref="B25:E25"/>
    <mergeCell ref="A23:A24"/>
    <mergeCell ref="B23:B24"/>
    <mergeCell ref="C23:C24"/>
    <mergeCell ref="D23:D24"/>
  </mergeCells>
  <printOptions/>
  <pageMargins left="0.56" right="0.18" top="0.4" bottom="0.54" header="0.17" footer="0.16"/>
  <pageSetup horizontalDpi="600" verticalDpi="600" orientation="landscape" paperSize="9" r:id="rId3"/>
  <headerFooter alignWithMargins="0">
    <oddFooter>&amp;CPage &amp;P&amp;R&amp;A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3"/>
  </sheetPr>
  <dimension ref="A1:J158"/>
  <sheetViews>
    <sheetView zoomScalePageLayoutView="0" workbookViewId="0" topLeftCell="A146">
      <selection activeCell="E146" sqref="E146:E149"/>
    </sheetView>
  </sheetViews>
  <sheetFormatPr defaultColWidth="9.140625" defaultRowHeight="12.75"/>
  <cols>
    <col min="1" max="1" width="12.8515625" style="0" customWidth="1"/>
    <col min="2" max="2" width="40.8515625" style="0" customWidth="1"/>
    <col min="3" max="3" width="16.57421875" style="0" customWidth="1"/>
    <col min="4" max="4" width="13.421875" style="0" customWidth="1"/>
    <col min="5" max="5" width="14.421875" style="0" customWidth="1"/>
    <col min="6" max="6" width="14.57421875" style="0" customWidth="1"/>
    <col min="7" max="7" width="12.57421875" style="0" customWidth="1"/>
    <col min="8" max="8" width="10.8515625" style="0" customWidth="1"/>
    <col min="9" max="9" width="14.140625" style="0" customWidth="1"/>
    <col min="10" max="10" width="16.57421875" style="0" customWidth="1"/>
  </cols>
  <sheetData>
    <row r="1" ht="20.25" customHeight="1">
      <c r="A1" s="132" t="s">
        <v>480</v>
      </c>
    </row>
    <row r="2" spans="1:8" s="415" customFormat="1" ht="42.75" customHeight="1">
      <c r="A2" s="590" t="s">
        <v>649</v>
      </c>
      <c r="B2" s="590"/>
      <c r="C2" s="590"/>
      <c r="D2" s="590"/>
      <c r="E2" s="590"/>
      <c r="F2" s="590"/>
      <c r="G2" s="590"/>
      <c r="H2" s="590"/>
    </row>
    <row r="3" spans="1:8" s="415" customFormat="1" ht="18" customHeight="1">
      <c r="A3" s="343" t="s">
        <v>563</v>
      </c>
      <c r="B3" s="8"/>
      <c r="C3" s="8"/>
      <c r="D3" s="8"/>
      <c r="E3" s="8"/>
      <c r="F3" s="8"/>
      <c r="G3" s="8"/>
      <c r="H3" s="8"/>
    </row>
    <row r="4" spans="1:10" s="415" customFormat="1" ht="39.75" customHeight="1">
      <c r="A4" s="647" t="s">
        <v>553</v>
      </c>
      <c r="B4" s="634"/>
      <c r="C4" s="634"/>
      <c r="D4" s="634"/>
      <c r="E4" s="634"/>
      <c r="F4" s="634"/>
      <c r="G4" s="634"/>
      <c r="H4" s="634"/>
      <c r="I4" s="416"/>
      <c r="J4" s="417"/>
    </row>
    <row r="5" spans="1:10" s="415" customFormat="1" ht="42.75" customHeight="1">
      <c r="A5" s="418" t="s">
        <v>7</v>
      </c>
      <c r="B5" s="418" t="s">
        <v>650</v>
      </c>
      <c r="C5" s="418" t="s">
        <v>565</v>
      </c>
      <c r="D5" s="418" t="s">
        <v>651</v>
      </c>
      <c r="E5" s="418" t="s">
        <v>566</v>
      </c>
      <c r="F5" s="418" t="s">
        <v>652</v>
      </c>
      <c r="G5" s="418" t="s">
        <v>568</v>
      </c>
      <c r="H5" s="418" t="s">
        <v>569</v>
      </c>
      <c r="I5" s="416"/>
      <c r="J5" s="417"/>
    </row>
    <row r="6" spans="1:10" s="415" customFormat="1" ht="19.5" customHeight="1">
      <c r="A6" s="358">
        <v>1</v>
      </c>
      <c r="B6" s="419" t="s">
        <v>653</v>
      </c>
      <c r="C6" s="358" t="s">
        <v>591</v>
      </c>
      <c r="D6" s="358">
        <v>12</v>
      </c>
      <c r="E6" s="420">
        <v>80000</v>
      </c>
      <c r="F6" s="420">
        <f aca="true" t="shared" si="0" ref="F6:F23">E6/(D6*26)</f>
        <v>256.4102564102564</v>
      </c>
      <c r="G6" s="353">
        <v>0.8</v>
      </c>
      <c r="H6" s="354">
        <f aca="true" t="shared" si="1" ref="H6:H24">ROUND(G6*F6,0)</f>
        <v>205</v>
      </c>
      <c r="I6" s="416"/>
      <c r="J6" s="417"/>
    </row>
    <row r="7" spans="1:10" s="415" customFormat="1" ht="19.5" customHeight="1">
      <c r="A7" s="11">
        <f aca="true" t="shared" si="2" ref="A7:A24">A6+1</f>
        <v>2</v>
      </c>
      <c r="B7" s="360" t="s">
        <v>654</v>
      </c>
      <c r="C7" s="11" t="s">
        <v>655</v>
      </c>
      <c r="D7" s="11">
        <v>6</v>
      </c>
      <c r="E7" s="421">
        <v>10000</v>
      </c>
      <c r="F7" s="421">
        <f t="shared" si="0"/>
        <v>64.1025641025641</v>
      </c>
      <c r="G7" s="388">
        <v>0.8</v>
      </c>
      <c r="H7" s="10">
        <f t="shared" si="1"/>
        <v>51</v>
      </c>
      <c r="I7" s="416"/>
      <c r="J7" s="417"/>
    </row>
    <row r="8" spans="1:10" s="415" customFormat="1" ht="19.5" customHeight="1">
      <c r="A8" s="11">
        <f t="shared" si="2"/>
        <v>3</v>
      </c>
      <c r="B8" s="360" t="s">
        <v>656</v>
      </c>
      <c r="C8" s="11" t="s">
        <v>591</v>
      </c>
      <c r="D8" s="11">
        <v>60</v>
      </c>
      <c r="E8" s="421">
        <v>800000</v>
      </c>
      <c r="F8" s="421">
        <f t="shared" si="0"/>
        <v>512.8205128205128</v>
      </c>
      <c r="G8" s="388">
        <v>0.8</v>
      </c>
      <c r="H8" s="10">
        <f t="shared" si="1"/>
        <v>410</v>
      </c>
      <c r="I8" s="416"/>
      <c r="J8" s="417"/>
    </row>
    <row r="9" spans="1:10" s="415" customFormat="1" ht="19.5" customHeight="1">
      <c r="A9" s="11">
        <f t="shared" si="2"/>
        <v>4</v>
      </c>
      <c r="B9" s="360" t="s">
        <v>657</v>
      </c>
      <c r="C9" s="11" t="s">
        <v>591</v>
      </c>
      <c r="D9" s="11">
        <v>60</v>
      </c>
      <c r="E9" s="421">
        <v>340000</v>
      </c>
      <c r="F9" s="421">
        <f t="shared" si="0"/>
        <v>217.94871794871796</v>
      </c>
      <c r="G9" s="388">
        <v>0.8</v>
      </c>
      <c r="H9" s="10">
        <f t="shared" si="1"/>
        <v>174</v>
      </c>
      <c r="I9" s="416"/>
      <c r="J9" s="417"/>
    </row>
    <row r="10" spans="1:10" s="415" customFormat="1" ht="19.5" customHeight="1">
      <c r="A10" s="11">
        <f t="shared" si="2"/>
        <v>5</v>
      </c>
      <c r="B10" s="360" t="s">
        <v>658</v>
      </c>
      <c r="C10" s="11" t="s">
        <v>591</v>
      </c>
      <c r="D10" s="11">
        <v>60</v>
      </c>
      <c r="E10" s="421">
        <v>2700000</v>
      </c>
      <c r="F10" s="421">
        <f t="shared" si="0"/>
        <v>1730.7692307692307</v>
      </c>
      <c r="G10" s="388">
        <v>0.2</v>
      </c>
      <c r="H10" s="10">
        <f t="shared" si="1"/>
        <v>346</v>
      </c>
      <c r="I10" s="416"/>
      <c r="J10" s="417"/>
    </row>
    <row r="11" spans="1:10" s="415" customFormat="1" ht="19.5" customHeight="1">
      <c r="A11" s="11">
        <f t="shared" si="2"/>
        <v>6</v>
      </c>
      <c r="B11" s="360" t="s">
        <v>659</v>
      </c>
      <c r="C11" s="11" t="s">
        <v>591</v>
      </c>
      <c r="D11" s="11">
        <v>24</v>
      </c>
      <c r="E11" s="421">
        <v>6000</v>
      </c>
      <c r="F11" s="421">
        <f t="shared" si="0"/>
        <v>9.615384615384615</v>
      </c>
      <c r="G11" s="388">
        <v>0.01</v>
      </c>
      <c r="H11" s="10">
        <f t="shared" si="1"/>
        <v>0</v>
      </c>
      <c r="I11" s="416"/>
      <c r="J11" s="417"/>
    </row>
    <row r="12" spans="1:10" s="415" customFormat="1" ht="19.5" customHeight="1">
      <c r="A12" s="11">
        <f t="shared" si="2"/>
        <v>7</v>
      </c>
      <c r="B12" s="360" t="s">
        <v>660</v>
      </c>
      <c r="C12" s="11" t="s">
        <v>591</v>
      </c>
      <c r="D12" s="11">
        <v>1</v>
      </c>
      <c r="E12" s="421">
        <v>2500</v>
      </c>
      <c r="F12" s="421">
        <f t="shared" si="0"/>
        <v>96.15384615384616</v>
      </c>
      <c r="G12" s="388">
        <v>0.02</v>
      </c>
      <c r="H12" s="10">
        <f t="shared" si="1"/>
        <v>2</v>
      </c>
      <c r="I12" s="416"/>
      <c r="J12" s="417"/>
    </row>
    <row r="13" spans="1:10" s="415" customFormat="1" ht="19.5" customHeight="1">
      <c r="A13" s="11">
        <f t="shared" si="2"/>
        <v>8</v>
      </c>
      <c r="B13" s="360" t="s">
        <v>661</v>
      </c>
      <c r="C13" s="11" t="s">
        <v>591</v>
      </c>
      <c r="D13" s="11">
        <v>12</v>
      </c>
      <c r="E13" s="421">
        <v>30000</v>
      </c>
      <c r="F13" s="421">
        <f t="shared" si="0"/>
        <v>96.15384615384616</v>
      </c>
      <c r="G13" s="388">
        <v>0.01</v>
      </c>
      <c r="H13" s="10">
        <f t="shared" si="1"/>
        <v>1</v>
      </c>
      <c r="I13" s="416"/>
      <c r="J13" s="417"/>
    </row>
    <row r="14" spans="1:10" s="415" customFormat="1" ht="19.5" customHeight="1">
      <c r="A14" s="11">
        <f t="shared" si="2"/>
        <v>9</v>
      </c>
      <c r="B14" s="360" t="s">
        <v>662</v>
      </c>
      <c r="C14" s="11" t="s">
        <v>591</v>
      </c>
      <c r="D14" s="11">
        <v>12</v>
      </c>
      <c r="E14" s="421">
        <v>90000</v>
      </c>
      <c r="F14" s="421">
        <f t="shared" si="0"/>
        <v>288.46153846153845</v>
      </c>
      <c r="G14" s="388">
        <v>0.8</v>
      </c>
      <c r="H14" s="10">
        <f t="shared" si="1"/>
        <v>231</v>
      </c>
      <c r="I14" s="416"/>
      <c r="J14" s="417"/>
    </row>
    <row r="15" spans="1:10" s="415" customFormat="1" ht="19.5" customHeight="1">
      <c r="A15" s="11">
        <f t="shared" si="2"/>
        <v>10</v>
      </c>
      <c r="B15" s="360" t="s">
        <v>663</v>
      </c>
      <c r="C15" s="11" t="s">
        <v>591</v>
      </c>
      <c r="D15" s="11">
        <v>9</v>
      </c>
      <c r="E15" s="421">
        <v>15000</v>
      </c>
      <c r="F15" s="421">
        <f t="shared" si="0"/>
        <v>64.1025641025641</v>
      </c>
      <c r="G15" s="388">
        <v>0.01</v>
      </c>
      <c r="H15" s="10">
        <f t="shared" si="1"/>
        <v>1</v>
      </c>
      <c r="I15" s="416"/>
      <c r="J15" s="417"/>
    </row>
    <row r="16" spans="1:10" s="415" customFormat="1" ht="19.5" customHeight="1">
      <c r="A16" s="11">
        <f t="shared" si="2"/>
        <v>11</v>
      </c>
      <c r="B16" s="360" t="s">
        <v>664</v>
      </c>
      <c r="C16" s="11" t="s">
        <v>591</v>
      </c>
      <c r="D16" s="11">
        <v>36</v>
      </c>
      <c r="E16" s="421">
        <v>300000</v>
      </c>
      <c r="F16" s="421">
        <f t="shared" si="0"/>
        <v>320.5128205128205</v>
      </c>
      <c r="G16" s="388">
        <v>0.01</v>
      </c>
      <c r="H16" s="10">
        <f t="shared" si="1"/>
        <v>3</v>
      </c>
      <c r="I16" s="416"/>
      <c r="J16" s="417"/>
    </row>
    <row r="17" spans="1:10" s="415" customFormat="1" ht="19.5" customHeight="1">
      <c r="A17" s="11">
        <f t="shared" si="2"/>
        <v>12</v>
      </c>
      <c r="B17" s="360" t="s">
        <v>665</v>
      </c>
      <c r="C17" s="11" t="s">
        <v>591</v>
      </c>
      <c r="D17" s="11">
        <v>36</v>
      </c>
      <c r="E17" s="421">
        <v>120000</v>
      </c>
      <c r="F17" s="421">
        <f t="shared" si="0"/>
        <v>128.2051282051282</v>
      </c>
      <c r="G17" s="388">
        <v>0.2</v>
      </c>
      <c r="H17" s="10">
        <f t="shared" si="1"/>
        <v>26</v>
      </c>
      <c r="I17" s="416"/>
      <c r="J17" s="417"/>
    </row>
    <row r="18" spans="1:10" s="415" customFormat="1" ht="19.5" customHeight="1">
      <c r="A18" s="11">
        <f t="shared" si="2"/>
        <v>13</v>
      </c>
      <c r="B18" s="360" t="s">
        <v>666</v>
      </c>
      <c r="C18" s="11" t="s">
        <v>591</v>
      </c>
      <c r="D18" s="11">
        <v>1</v>
      </c>
      <c r="E18" s="421">
        <v>35000</v>
      </c>
      <c r="F18" s="421">
        <f t="shared" si="0"/>
        <v>1346.1538461538462</v>
      </c>
      <c r="G18" s="388">
        <v>0.8</v>
      </c>
      <c r="H18" s="10">
        <f t="shared" si="1"/>
        <v>1077</v>
      </c>
      <c r="I18" s="416"/>
      <c r="J18" s="417"/>
    </row>
    <row r="19" spans="1:10" s="415" customFormat="1" ht="19.5" customHeight="1">
      <c r="A19" s="11">
        <f t="shared" si="2"/>
        <v>14</v>
      </c>
      <c r="B19" s="360" t="s">
        <v>667</v>
      </c>
      <c r="C19" s="11" t="s">
        <v>591</v>
      </c>
      <c r="D19" s="11">
        <v>36</v>
      </c>
      <c r="E19" s="421">
        <v>580000</v>
      </c>
      <c r="F19" s="421">
        <f t="shared" si="0"/>
        <v>619.6581196581196</v>
      </c>
      <c r="G19" s="388">
        <v>0.13</v>
      </c>
      <c r="H19" s="10">
        <f t="shared" si="1"/>
        <v>81</v>
      </c>
      <c r="I19" s="416"/>
      <c r="J19" s="417"/>
    </row>
    <row r="20" spans="1:10" s="415" customFormat="1" ht="19.5" customHeight="1">
      <c r="A20" s="11">
        <f t="shared" si="2"/>
        <v>15</v>
      </c>
      <c r="B20" s="360" t="s">
        <v>668</v>
      </c>
      <c r="C20" s="11" t="s">
        <v>591</v>
      </c>
      <c r="D20" s="11">
        <v>36</v>
      </c>
      <c r="E20" s="421">
        <v>300000</v>
      </c>
      <c r="F20" s="421">
        <f t="shared" si="0"/>
        <v>320.5128205128205</v>
      </c>
      <c r="G20" s="388">
        <v>0.13</v>
      </c>
      <c r="H20" s="10">
        <f t="shared" si="1"/>
        <v>42</v>
      </c>
      <c r="I20" s="416"/>
      <c r="J20" s="417"/>
    </row>
    <row r="21" spans="1:10" s="415" customFormat="1" ht="19.5" customHeight="1">
      <c r="A21" s="11">
        <f t="shared" si="2"/>
        <v>16</v>
      </c>
      <c r="B21" s="360" t="s">
        <v>669</v>
      </c>
      <c r="C21" s="11" t="s">
        <v>591</v>
      </c>
      <c r="D21" s="11">
        <v>30</v>
      </c>
      <c r="E21" s="421">
        <f>'[7]CCDCTKDD'!$E$11</f>
        <v>40000</v>
      </c>
      <c r="F21" s="421">
        <f t="shared" si="0"/>
        <v>51.282051282051285</v>
      </c>
      <c r="G21" s="388">
        <v>0.8</v>
      </c>
      <c r="H21" s="10">
        <f t="shared" si="1"/>
        <v>41</v>
      </c>
      <c r="I21" s="416"/>
      <c r="J21" s="417"/>
    </row>
    <row r="22" spans="1:10" s="415" customFormat="1" ht="19.5" customHeight="1">
      <c r="A22" s="11">
        <f t="shared" si="2"/>
        <v>17</v>
      </c>
      <c r="B22" s="360" t="s">
        <v>670</v>
      </c>
      <c r="C22" s="11" t="s">
        <v>591</v>
      </c>
      <c r="D22" s="11">
        <v>60</v>
      </c>
      <c r="E22" s="421">
        <v>1530000</v>
      </c>
      <c r="F22" s="421">
        <f t="shared" si="0"/>
        <v>980.7692307692307</v>
      </c>
      <c r="G22" s="388">
        <v>0.01</v>
      </c>
      <c r="H22" s="10">
        <f t="shared" si="1"/>
        <v>10</v>
      </c>
      <c r="I22" s="417"/>
      <c r="J22" s="417"/>
    </row>
    <row r="23" spans="1:10" s="415" customFormat="1" ht="19.5" customHeight="1">
      <c r="A23" s="11">
        <f t="shared" si="2"/>
        <v>18</v>
      </c>
      <c r="B23" s="360" t="s">
        <v>671</v>
      </c>
      <c r="C23" s="11" t="s">
        <v>591</v>
      </c>
      <c r="D23" s="11">
        <v>60</v>
      </c>
      <c r="E23" s="421">
        <v>6300000</v>
      </c>
      <c r="F23" s="421">
        <f t="shared" si="0"/>
        <v>4038.4615384615386</v>
      </c>
      <c r="G23" s="388">
        <v>0.05</v>
      </c>
      <c r="H23" s="10">
        <f t="shared" si="1"/>
        <v>202</v>
      </c>
      <c r="I23" s="417"/>
      <c r="J23" s="417"/>
    </row>
    <row r="24" spans="1:10" s="415" customFormat="1" ht="23.25" customHeight="1">
      <c r="A24" s="11">
        <f t="shared" si="2"/>
        <v>19</v>
      </c>
      <c r="B24" s="360" t="s">
        <v>672</v>
      </c>
      <c r="C24" s="11" t="s">
        <v>591</v>
      </c>
      <c r="D24" s="11"/>
      <c r="E24" s="421">
        <v>1725</v>
      </c>
      <c r="F24" s="421">
        <v>1725</v>
      </c>
      <c r="G24" s="388">
        <v>1.22</v>
      </c>
      <c r="H24" s="10">
        <f t="shared" si="1"/>
        <v>2105</v>
      </c>
      <c r="I24" s="417"/>
      <c r="J24" s="417"/>
    </row>
    <row r="25" spans="1:8" ht="20.25" customHeight="1">
      <c r="A25" s="422"/>
      <c r="B25" s="648" t="s">
        <v>673</v>
      </c>
      <c r="C25" s="649"/>
      <c r="D25" s="649"/>
      <c r="E25" s="650"/>
      <c r="F25" s="423"/>
      <c r="G25" s="422"/>
      <c r="H25" s="424">
        <f>SUM(H6:H23)*1.05+H24</f>
        <v>5153.15</v>
      </c>
    </row>
    <row r="26" spans="9:10" ht="48.75" customHeight="1">
      <c r="I26" s="645" t="s">
        <v>674</v>
      </c>
      <c r="J26" s="646"/>
    </row>
    <row r="27" spans="1:10" ht="48.75" customHeight="1">
      <c r="A27" s="615" t="s">
        <v>7</v>
      </c>
      <c r="B27" s="615" t="s">
        <v>650</v>
      </c>
      <c r="C27" s="615" t="s">
        <v>565</v>
      </c>
      <c r="D27" s="615" t="s">
        <v>651</v>
      </c>
      <c r="E27" s="615" t="s">
        <v>566</v>
      </c>
      <c r="F27" s="615" t="s">
        <v>652</v>
      </c>
      <c r="G27" s="645" t="s">
        <v>496</v>
      </c>
      <c r="H27" s="646"/>
      <c r="I27" s="418" t="s">
        <v>568</v>
      </c>
      <c r="J27" s="418" t="s">
        <v>569</v>
      </c>
    </row>
    <row r="28" spans="1:10" ht="31.5">
      <c r="A28" s="617"/>
      <c r="B28" s="617"/>
      <c r="C28" s="617"/>
      <c r="D28" s="617"/>
      <c r="E28" s="617"/>
      <c r="F28" s="617"/>
      <c r="G28" s="418" t="s">
        <v>568</v>
      </c>
      <c r="H28" s="418" t="s">
        <v>569</v>
      </c>
      <c r="I28" s="353">
        <v>4.8</v>
      </c>
      <c r="J28" s="354">
        <f aca="true" t="shared" si="3" ref="J28:J46">ROUND(I28*F29,0)</f>
        <v>1231</v>
      </c>
    </row>
    <row r="29" spans="1:10" ht="15.75">
      <c r="A29" s="358">
        <v>1</v>
      </c>
      <c r="B29" s="419" t="s">
        <v>653</v>
      </c>
      <c r="C29" s="358" t="s">
        <v>591</v>
      </c>
      <c r="D29" s="358">
        <v>12</v>
      </c>
      <c r="E29" s="420">
        <v>80000</v>
      </c>
      <c r="F29" s="420">
        <f aca="true" t="shared" si="4" ref="F29:F46">E29/(D29*26)</f>
        <v>256.4102564102564</v>
      </c>
      <c r="G29" s="353">
        <v>0.4</v>
      </c>
      <c r="H29" s="354">
        <f aca="true" t="shared" si="5" ref="H29:H47">ROUND(G29*F29,0)</f>
        <v>103</v>
      </c>
      <c r="I29" s="388">
        <v>4.8</v>
      </c>
      <c r="J29" s="10">
        <f t="shared" si="3"/>
        <v>308</v>
      </c>
    </row>
    <row r="30" spans="1:10" ht="15.75">
      <c r="A30" s="11">
        <f aca="true" t="shared" si="6" ref="A30:A47">A29+1</f>
        <v>2</v>
      </c>
      <c r="B30" s="360" t="s">
        <v>654</v>
      </c>
      <c r="C30" s="11" t="s">
        <v>655</v>
      </c>
      <c r="D30" s="11">
        <v>6</v>
      </c>
      <c r="E30" s="421">
        <v>10000</v>
      </c>
      <c r="F30" s="421">
        <f t="shared" si="4"/>
        <v>64.1025641025641</v>
      </c>
      <c r="G30" s="388">
        <v>0.4</v>
      </c>
      <c r="H30" s="10">
        <f t="shared" si="5"/>
        <v>26</v>
      </c>
      <c r="I30" s="388">
        <v>4.8</v>
      </c>
      <c r="J30" s="10">
        <f t="shared" si="3"/>
        <v>2462</v>
      </c>
    </row>
    <row r="31" spans="1:10" ht="15.75">
      <c r="A31" s="11">
        <f t="shared" si="6"/>
        <v>3</v>
      </c>
      <c r="B31" s="360" t="s">
        <v>656</v>
      </c>
      <c r="C31" s="11" t="s">
        <v>591</v>
      </c>
      <c r="D31" s="11">
        <v>60</v>
      </c>
      <c r="E31" s="421">
        <v>800000</v>
      </c>
      <c r="F31" s="421">
        <f t="shared" si="4"/>
        <v>512.8205128205128</v>
      </c>
      <c r="G31" s="388">
        <v>0.4</v>
      </c>
      <c r="H31" s="10">
        <f t="shared" si="5"/>
        <v>205</v>
      </c>
      <c r="I31" s="388">
        <v>4.8</v>
      </c>
      <c r="J31" s="10">
        <f t="shared" si="3"/>
        <v>1046</v>
      </c>
    </row>
    <row r="32" spans="1:10" ht="15.75">
      <c r="A32" s="11">
        <f t="shared" si="6"/>
        <v>4</v>
      </c>
      <c r="B32" s="360" t="s">
        <v>657</v>
      </c>
      <c r="C32" s="11" t="s">
        <v>591</v>
      </c>
      <c r="D32" s="11">
        <v>60</v>
      </c>
      <c r="E32" s="421">
        <v>340000</v>
      </c>
      <c r="F32" s="421">
        <f t="shared" si="4"/>
        <v>217.94871794871796</v>
      </c>
      <c r="G32" s="388">
        <v>0.4</v>
      </c>
      <c r="H32" s="10">
        <f t="shared" si="5"/>
        <v>87</v>
      </c>
      <c r="I32" s="388">
        <v>1.2</v>
      </c>
      <c r="J32" s="10">
        <f t="shared" si="3"/>
        <v>2077</v>
      </c>
    </row>
    <row r="33" spans="1:10" ht="15.75">
      <c r="A33" s="11">
        <f t="shared" si="6"/>
        <v>5</v>
      </c>
      <c r="B33" s="360" t="s">
        <v>658</v>
      </c>
      <c r="C33" s="11" t="s">
        <v>591</v>
      </c>
      <c r="D33" s="11">
        <v>60</v>
      </c>
      <c r="E33" s="421">
        <v>2700000</v>
      </c>
      <c r="F33" s="421">
        <f t="shared" si="4"/>
        <v>1730.7692307692307</v>
      </c>
      <c r="G33" s="388">
        <v>0.1</v>
      </c>
      <c r="H33" s="10">
        <f t="shared" si="5"/>
        <v>173</v>
      </c>
      <c r="I33" s="388"/>
      <c r="J33" s="10">
        <f t="shared" si="3"/>
        <v>0</v>
      </c>
    </row>
    <row r="34" spans="1:10" ht="15.75">
      <c r="A34" s="11">
        <f t="shared" si="6"/>
        <v>6</v>
      </c>
      <c r="B34" s="360" t="s">
        <v>659</v>
      </c>
      <c r="C34" s="11" t="s">
        <v>591</v>
      </c>
      <c r="D34" s="11">
        <v>24</v>
      </c>
      <c r="E34" s="421">
        <v>6000</v>
      </c>
      <c r="F34" s="421">
        <f t="shared" si="4"/>
        <v>9.615384615384615</v>
      </c>
      <c r="G34" s="388"/>
      <c r="H34" s="10">
        <f t="shared" si="5"/>
        <v>0</v>
      </c>
      <c r="I34" s="388">
        <v>0.1</v>
      </c>
      <c r="J34" s="10">
        <f t="shared" si="3"/>
        <v>6</v>
      </c>
    </row>
    <row r="35" spans="1:10" ht="15.75">
      <c r="A35" s="11">
        <f t="shared" si="6"/>
        <v>7</v>
      </c>
      <c r="B35" s="360" t="s">
        <v>660</v>
      </c>
      <c r="C35" s="11" t="s">
        <v>591</v>
      </c>
      <c r="D35" s="11">
        <v>1</v>
      </c>
      <c r="E35" s="421">
        <v>1600</v>
      </c>
      <c r="F35" s="421">
        <f t="shared" si="4"/>
        <v>61.53846153846154</v>
      </c>
      <c r="G35" s="388">
        <v>0.02</v>
      </c>
      <c r="H35" s="10">
        <f t="shared" si="5"/>
        <v>1</v>
      </c>
      <c r="I35" s="388">
        <v>0.01</v>
      </c>
      <c r="J35" s="10">
        <f t="shared" si="3"/>
        <v>0</v>
      </c>
    </row>
    <row r="36" spans="1:10" ht="15.75">
      <c r="A36" s="11">
        <f t="shared" si="6"/>
        <v>8</v>
      </c>
      <c r="B36" s="360" t="s">
        <v>661</v>
      </c>
      <c r="C36" s="11" t="s">
        <v>591</v>
      </c>
      <c r="D36" s="11">
        <v>12</v>
      </c>
      <c r="E36" s="421">
        <v>15000</v>
      </c>
      <c r="F36" s="421">
        <f t="shared" si="4"/>
        <v>48.07692307692308</v>
      </c>
      <c r="G36" s="388">
        <v>0.01</v>
      </c>
      <c r="H36" s="10">
        <f t="shared" si="5"/>
        <v>0</v>
      </c>
      <c r="I36" s="388">
        <v>1.2</v>
      </c>
      <c r="J36" s="10">
        <f t="shared" si="3"/>
        <v>346</v>
      </c>
    </row>
    <row r="37" spans="1:10" ht="15.75">
      <c r="A37" s="11">
        <f t="shared" si="6"/>
        <v>9</v>
      </c>
      <c r="B37" s="360" t="s">
        <v>662</v>
      </c>
      <c r="C37" s="11" t="s">
        <v>591</v>
      </c>
      <c r="D37" s="11">
        <v>12</v>
      </c>
      <c r="E37" s="421">
        <v>90000</v>
      </c>
      <c r="F37" s="421">
        <f t="shared" si="4"/>
        <v>288.46153846153845</v>
      </c>
      <c r="G37" s="388">
        <v>0.4</v>
      </c>
      <c r="H37" s="10">
        <f t="shared" si="5"/>
        <v>115</v>
      </c>
      <c r="I37" s="388"/>
      <c r="J37" s="10">
        <f t="shared" si="3"/>
        <v>0</v>
      </c>
    </row>
    <row r="38" spans="1:10" ht="15.75">
      <c r="A38" s="11">
        <f t="shared" si="6"/>
        <v>10</v>
      </c>
      <c r="B38" s="360" t="s">
        <v>663</v>
      </c>
      <c r="C38" s="11" t="s">
        <v>591</v>
      </c>
      <c r="D38" s="11">
        <v>9</v>
      </c>
      <c r="E38" s="421">
        <v>20000</v>
      </c>
      <c r="F38" s="421">
        <f t="shared" si="4"/>
        <v>85.47008547008546</v>
      </c>
      <c r="G38" s="388"/>
      <c r="H38" s="10">
        <f t="shared" si="5"/>
        <v>0</v>
      </c>
      <c r="I38" s="388"/>
      <c r="J38" s="10">
        <f t="shared" si="3"/>
        <v>0</v>
      </c>
    </row>
    <row r="39" spans="1:10" ht="15.75">
      <c r="A39" s="11">
        <f t="shared" si="6"/>
        <v>11</v>
      </c>
      <c r="B39" s="360" t="s">
        <v>664</v>
      </c>
      <c r="C39" s="11" t="s">
        <v>591</v>
      </c>
      <c r="D39" s="11">
        <v>36</v>
      </c>
      <c r="E39" s="421">
        <v>6000</v>
      </c>
      <c r="F39" s="421">
        <f t="shared" si="4"/>
        <v>6.410256410256411</v>
      </c>
      <c r="G39" s="388"/>
      <c r="H39" s="10">
        <f t="shared" si="5"/>
        <v>0</v>
      </c>
      <c r="I39" s="388">
        <v>1.2</v>
      </c>
      <c r="J39" s="10">
        <f t="shared" si="3"/>
        <v>64</v>
      </c>
    </row>
    <row r="40" spans="1:10" ht="15.75">
      <c r="A40" s="11">
        <f t="shared" si="6"/>
        <v>12</v>
      </c>
      <c r="B40" s="360" t="s">
        <v>665</v>
      </c>
      <c r="C40" s="11" t="s">
        <v>591</v>
      </c>
      <c r="D40" s="11">
        <v>36</v>
      </c>
      <c r="E40" s="421">
        <v>50000</v>
      </c>
      <c r="F40" s="421">
        <f t="shared" si="4"/>
        <v>53.41880341880342</v>
      </c>
      <c r="G40" s="388">
        <v>0.1</v>
      </c>
      <c r="H40" s="10">
        <f t="shared" si="5"/>
        <v>5</v>
      </c>
      <c r="I40" s="388">
        <v>4.8</v>
      </c>
      <c r="J40" s="10">
        <f t="shared" si="3"/>
        <v>11077</v>
      </c>
    </row>
    <row r="41" spans="1:10" ht="15.75">
      <c r="A41" s="11">
        <f t="shared" si="6"/>
        <v>13</v>
      </c>
      <c r="B41" s="360" t="s">
        <v>666</v>
      </c>
      <c r="C41" s="11" t="s">
        <v>591</v>
      </c>
      <c r="D41" s="11">
        <v>1</v>
      </c>
      <c r="E41" s="421">
        <v>60000</v>
      </c>
      <c r="F41" s="421">
        <f t="shared" si="4"/>
        <v>2307.6923076923076</v>
      </c>
      <c r="G41" s="388">
        <v>0.8</v>
      </c>
      <c r="H41" s="10">
        <f t="shared" si="5"/>
        <v>1846</v>
      </c>
      <c r="I41" s="388">
        <v>0.8</v>
      </c>
      <c r="J41" s="10">
        <f t="shared" si="3"/>
        <v>496</v>
      </c>
    </row>
    <row r="42" spans="1:10" ht="15.75">
      <c r="A42" s="11">
        <f t="shared" si="6"/>
        <v>14</v>
      </c>
      <c r="B42" s="360" t="s">
        <v>667</v>
      </c>
      <c r="C42" s="11" t="s">
        <v>591</v>
      </c>
      <c r="D42" s="11">
        <v>36</v>
      </c>
      <c r="E42" s="421">
        <v>580000</v>
      </c>
      <c r="F42" s="421">
        <f t="shared" si="4"/>
        <v>619.6581196581196</v>
      </c>
      <c r="G42" s="388">
        <v>0.07</v>
      </c>
      <c r="H42" s="10">
        <f t="shared" si="5"/>
        <v>43</v>
      </c>
      <c r="I42" s="388">
        <v>0.8</v>
      </c>
      <c r="J42" s="10">
        <f t="shared" si="3"/>
        <v>688</v>
      </c>
    </row>
    <row r="43" spans="1:10" ht="15.75">
      <c r="A43" s="11">
        <f t="shared" si="6"/>
        <v>15</v>
      </c>
      <c r="B43" s="360" t="s">
        <v>668</v>
      </c>
      <c r="C43" s="11" t="s">
        <v>591</v>
      </c>
      <c r="D43" s="11">
        <v>36</v>
      </c>
      <c r="E43" s="421">
        <f>'[6]CCDCTKDD'!$E$9</f>
        <v>805000</v>
      </c>
      <c r="F43" s="421">
        <f t="shared" si="4"/>
        <v>860.042735042735</v>
      </c>
      <c r="G43" s="388">
        <v>0.07</v>
      </c>
      <c r="H43" s="10">
        <f t="shared" si="5"/>
        <v>60</v>
      </c>
      <c r="I43" s="388">
        <v>4.8</v>
      </c>
      <c r="J43" s="10">
        <f t="shared" si="3"/>
        <v>246</v>
      </c>
    </row>
    <row r="44" spans="1:10" ht="15.75">
      <c r="A44" s="11">
        <f t="shared" si="6"/>
        <v>16</v>
      </c>
      <c r="B44" s="360" t="s">
        <v>669</v>
      </c>
      <c r="C44" s="11" t="s">
        <v>591</v>
      </c>
      <c r="D44" s="11">
        <v>30</v>
      </c>
      <c r="E44" s="421">
        <f>'[6]CCDCTKDD'!$E$11</f>
        <v>40000</v>
      </c>
      <c r="F44" s="421">
        <f t="shared" si="4"/>
        <v>51.282051282051285</v>
      </c>
      <c r="G44" s="388">
        <v>0.4</v>
      </c>
      <c r="H44" s="10">
        <f t="shared" si="5"/>
        <v>21</v>
      </c>
      <c r="I44" s="388">
        <v>0.04</v>
      </c>
      <c r="J44" s="10">
        <f t="shared" si="3"/>
        <v>39</v>
      </c>
    </row>
    <row r="45" spans="1:10" ht="15.75">
      <c r="A45" s="11">
        <f t="shared" si="6"/>
        <v>17</v>
      </c>
      <c r="B45" s="360" t="s">
        <v>670</v>
      </c>
      <c r="C45" s="11" t="s">
        <v>591</v>
      </c>
      <c r="D45" s="11">
        <v>60</v>
      </c>
      <c r="E45" s="421">
        <v>1530000</v>
      </c>
      <c r="F45" s="421">
        <f t="shared" si="4"/>
        <v>980.7692307692307</v>
      </c>
      <c r="G45" s="388">
        <v>0.01</v>
      </c>
      <c r="H45" s="10">
        <f t="shared" si="5"/>
        <v>10</v>
      </c>
      <c r="I45" s="388">
        <v>0.3</v>
      </c>
      <c r="J45" s="10">
        <f t="shared" si="3"/>
        <v>1212</v>
      </c>
    </row>
    <row r="46" spans="1:10" ht="15.75">
      <c r="A46" s="11">
        <f t="shared" si="6"/>
        <v>18</v>
      </c>
      <c r="B46" s="360" t="s">
        <v>671</v>
      </c>
      <c r="C46" s="11" t="s">
        <v>591</v>
      </c>
      <c r="D46" s="11">
        <v>60</v>
      </c>
      <c r="E46" s="421">
        <v>6300000</v>
      </c>
      <c r="F46" s="421">
        <f t="shared" si="4"/>
        <v>4038.4615384615386</v>
      </c>
      <c r="G46" s="388">
        <v>0.02</v>
      </c>
      <c r="H46" s="10">
        <f t="shared" si="5"/>
        <v>81</v>
      </c>
      <c r="I46" s="388">
        <v>7</v>
      </c>
      <c r="J46" s="10">
        <f t="shared" si="3"/>
        <v>12075</v>
      </c>
    </row>
    <row r="47" spans="1:10" ht="15.75">
      <c r="A47" s="11">
        <f t="shared" si="6"/>
        <v>19</v>
      </c>
      <c r="B47" s="360" t="s">
        <v>672</v>
      </c>
      <c r="C47" s="11" t="s">
        <v>591</v>
      </c>
      <c r="D47" s="11"/>
      <c r="E47" s="421">
        <v>1725</v>
      </c>
      <c r="F47" s="421">
        <v>1725</v>
      </c>
      <c r="G47" s="388">
        <v>0.64</v>
      </c>
      <c r="H47" s="10">
        <f t="shared" si="5"/>
        <v>1104</v>
      </c>
      <c r="I47" s="422"/>
      <c r="J47" s="424">
        <f>SUM(J28:J45)*1.05+J46</f>
        <v>34437.9</v>
      </c>
    </row>
    <row r="48" spans="1:8" ht="15.75">
      <c r="A48" s="422"/>
      <c r="B48" s="648" t="s">
        <v>673</v>
      </c>
      <c r="C48" s="649"/>
      <c r="D48" s="649"/>
      <c r="E48" s="650"/>
      <c r="F48" s="423"/>
      <c r="G48" s="422"/>
      <c r="H48" s="424">
        <f>SUM(H29:H46)*1.05+H47</f>
        <v>4018.8</v>
      </c>
    </row>
    <row r="50" spans="1:5" ht="58.5" customHeight="1">
      <c r="A50" s="605" t="s">
        <v>7</v>
      </c>
      <c r="B50" s="605" t="s">
        <v>8</v>
      </c>
      <c r="C50" s="607" t="s">
        <v>44</v>
      </c>
      <c r="D50" s="605" t="s">
        <v>601</v>
      </c>
      <c r="E50" s="605" t="s">
        <v>569</v>
      </c>
    </row>
    <row r="51" spans="1:5" ht="12.75">
      <c r="A51" s="629"/>
      <c r="B51" s="629"/>
      <c r="C51" s="629"/>
      <c r="D51" s="629"/>
      <c r="E51" s="629"/>
    </row>
    <row r="52" spans="1:5" ht="66" customHeight="1">
      <c r="A52" s="31"/>
      <c r="B52" s="45"/>
      <c r="C52" s="9"/>
      <c r="D52" s="126"/>
      <c r="E52" s="10"/>
    </row>
    <row r="53" spans="1:5" ht="47.25">
      <c r="A53" s="31"/>
      <c r="B53" s="98" t="s">
        <v>372</v>
      </c>
      <c r="C53" s="18"/>
      <c r="D53" s="126"/>
      <c r="E53" s="10"/>
    </row>
    <row r="54" spans="1:5" ht="31.5">
      <c r="A54" s="32" t="s">
        <v>18</v>
      </c>
      <c r="B54" s="103" t="s">
        <v>373</v>
      </c>
      <c r="C54" s="18"/>
      <c r="D54" s="126"/>
      <c r="E54" s="10"/>
    </row>
    <row r="55" spans="1:5" ht="31.5">
      <c r="A55" s="102" t="s">
        <v>180</v>
      </c>
      <c r="B55" s="45" t="s">
        <v>374</v>
      </c>
      <c r="C55" s="71"/>
      <c r="D55" s="126"/>
      <c r="E55" s="317">
        <f>SUM(E57:E90)</f>
        <v>32466</v>
      </c>
    </row>
    <row r="56" spans="1:5" ht="15.75">
      <c r="A56" s="120" t="s">
        <v>375</v>
      </c>
      <c r="B56" s="2" t="s">
        <v>94</v>
      </c>
      <c r="C56" s="71"/>
      <c r="D56" s="126"/>
      <c r="E56" s="10"/>
    </row>
    <row r="57" spans="1:5" ht="15.75">
      <c r="A57" s="120" t="s">
        <v>376</v>
      </c>
      <c r="B57" s="2" t="s">
        <v>377</v>
      </c>
      <c r="C57" s="71" t="s">
        <v>675</v>
      </c>
      <c r="D57" s="126">
        <v>0.7</v>
      </c>
      <c r="E57" s="10">
        <f>ROUND($H$25*D57,0)</f>
        <v>3607</v>
      </c>
    </row>
    <row r="58" spans="1:5" ht="15.75">
      <c r="A58" s="3"/>
      <c r="B58" s="2"/>
      <c r="C58" s="71"/>
      <c r="D58" s="126"/>
      <c r="E58" s="10"/>
    </row>
    <row r="59" spans="1:5" ht="15.75">
      <c r="A59" s="3"/>
      <c r="B59" s="2"/>
      <c r="C59" s="18"/>
      <c r="D59" s="126"/>
      <c r="E59" s="10"/>
    </row>
    <row r="60" spans="1:5" ht="15.75">
      <c r="A60" s="120" t="s">
        <v>379</v>
      </c>
      <c r="B60" s="2" t="s">
        <v>380</v>
      </c>
      <c r="C60" s="71" t="s">
        <v>675</v>
      </c>
      <c r="D60" s="126">
        <v>0.6</v>
      </c>
      <c r="E60" s="10">
        <f>ROUND($H$25*D60,0)</f>
        <v>3092</v>
      </c>
    </row>
    <row r="61" spans="1:5" ht="15.75">
      <c r="A61" s="31"/>
      <c r="B61" s="45"/>
      <c r="C61" s="71"/>
      <c r="D61" s="126"/>
      <c r="E61" s="10"/>
    </row>
    <row r="62" spans="1:5" ht="15.75">
      <c r="A62" s="3"/>
      <c r="B62" s="2"/>
      <c r="C62" s="9"/>
      <c r="D62" s="126"/>
      <c r="E62" s="10"/>
    </row>
    <row r="63" spans="1:5" ht="15.75">
      <c r="A63" s="120" t="s">
        <v>381</v>
      </c>
      <c r="B63" s="2" t="s">
        <v>202</v>
      </c>
      <c r="C63" s="71" t="s">
        <v>676</v>
      </c>
      <c r="D63" s="126">
        <v>0.9</v>
      </c>
      <c r="E63" s="10">
        <f>ROUND($H$25*D63,0)</f>
        <v>4638</v>
      </c>
    </row>
    <row r="64" spans="1:5" ht="15.75">
      <c r="A64" s="3"/>
      <c r="B64" s="2"/>
      <c r="C64" s="71"/>
      <c r="D64" s="126"/>
      <c r="E64" s="10"/>
    </row>
    <row r="65" spans="1:5" ht="15.75">
      <c r="A65" s="3"/>
      <c r="B65" s="2"/>
      <c r="C65" s="18"/>
      <c r="D65" s="126"/>
      <c r="E65" s="10"/>
    </row>
    <row r="66" spans="1:5" ht="15.75">
      <c r="A66" s="120" t="s">
        <v>382</v>
      </c>
      <c r="B66" s="2" t="s">
        <v>195</v>
      </c>
      <c r="C66" s="9"/>
      <c r="D66" s="126"/>
      <c r="E66" s="10"/>
    </row>
    <row r="67" spans="1:5" ht="15.75">
      <c r="A67" s="3"/>
      <c r="B67" s="2"/>
      <c r="C67" s="71"/>
      <c r="D67" s="126"/>
      <c r="E67" s="10"/>
    </row>
    <row r="68" spans="1:5" ht="15.75">
      <c r="A68" s="28"/>
      <c r="B68" s="44"/>
      <c r="C68" s="18"/>
      <c r="D68" s="126"/>
      <c r="E68" s="10"/>
    </row>
    <row r="69" spans="1:5" ht="15.75">
      <c r="A69" s="120" t="s">
        <v>383</v>
      </c>
      <c r="B69" s="2" t="s">
        <v>60</v>
      </c>
      <c r="C69" s="71" t="s">
        <v>677</v>
      </c>
      <c r="D69" s="126">
        <v>0.6</v>
      </c>
      <c r="E69" s="10">
        <f>ROUND($H$25*D69,0)</f>
        <v>3092</v>
      </c>
    </row>
    <row r="70" spans="1:5" ht="15.75">
      <c r="A70" s="3"/>
      <c r="B70" s="2"/>
      <c r="C70" s="71"/>
      <c r="D70" s="126"/>
      <c r="E70" s="10"/>
    </row>
    <row r="71" spans="1:5" ht="15.75">
      <c r="A71" s="27"/>
      <c r="B71" s="44"/>
      <c r="C71" s="18"/>
      <c r="D71" s="126"/>
      <c r="E71" s="10"/>
    </row>
    <row r="72" spans="1:5" ht="15.75">
      <c r="A72" s="120" t="s">
        <v>384</v>
      </c>
      <c r="B72" s="2" t="s">
        <v>355</v>
      </c>
      <c r="C72" s="71" t="s">
        <v>676</v>
      </c>
      <c r="D72" s="126">
        <v>0.5</v>
      </c>
      <c r="E72" s="10">
        <f>ROUND($H$25*D72,0)</f>
        <v>2577</v>
      </c>
    </row>
    <row r="73" spans="1:5" ht="15.75">
      <c r="A73" s="31"/>
      <c r="B73" s="2"/>
      <c r="C73" s="71"/>
      <c r="D73" s="126"/>
      <c r="E73" s="10"/>
    </row>
    <row r="74" spans="1:5" ht="15.75">
      <c r="A74" s="27"/>
      <c r="B74" s="44"/>
      <c r="C74" s="119"/>
      <c r="D74" s="126"/>
      <c r="E74" s="10"/>
    </row>
    <row r="75" spans="1:5" ht="15.75">
      <c r="A75" s="120" t="s">
        <v>385</v>
      </c>
      <c r="B75" s="2" t="s">
        <v>386</v>
      </c>
      <c r="C75" s="71" t="s">
        <v>676</v>
      </c>
      <c r="D75" s="126">
        <v>0.6</v>
      </c>
      <c r="E75" s="10">
        <f>ROUND($H$25*D75,0)</f>
        <v>3092</v>
      </c>
    </row>
    <row r="76" spans="1:5" ht="15.75">
      <c r="A76" s="31"/>
      <c r="B76" s="2"/>
      <c r="C76" s="71"/>
      <c r="D76" s="126"/>
      <c r="E76" s="10"/>
    </row>
    <row r="77" spans="1:5" ht="15.75">
      <c r="A77" s="31"/>
      <c r="B77" s="2"/>
      <c r="C77" s="50"/>
      <c r="D77" s="126"/>
      <c r="E77" s="10"/>
    </row>
    <row r="78" spans="1:5" ht="15.75">
      <c r="A78" s="120" t="s">
        <v>387</v>
      </c>
      <c r="B78" s="2" t="s">
        <v>201</v>
      </c>
      <c r="C78" s="71" t="s">
        <v>677</v>
      </c>
      <c r="D78" s="126">
        <v>0.7</v>
      </c>
      <c r="E78" s="10">
        <f>ROUND($H$25*D78,0)</f>
        <v>3607</v>
      </c>
    </row>
    <row r="79" spans="1:5" ht="15.75">
      <c r="A79" s="31"/>
      <c r="B79" s="2"/>
      <c r="C79" s="71"/>
      <c r="D79" s="126"/>
      <c r="E79" s="10"/>
    </row>
    <row r="80" spans="1:5" ht="15.75">
      <c r="A80" s="27"/>
      <c r="B80" s="44"/>
      <c r="C80" s="45"/>
      <c r="D80" s="126"/>
      <c r="E80" s="10"/>
    </row>
    <row r="81" spans="1:5" ht="15.75">
      <c r="A81" s="120" t="s">
        <v>388</v>
      </c>
      <c r="B81" s="18" t="s">
        <v>78</v>
      </c>
      <c r="C81" s="71" t="s">
        <v>677</v>
      </c>
      <c r="D81" s="126">
        <v>0.8</v>
      </c>
      <c r="E81" s="10">
        <f>ROUND($H$25*D81,0)</f>
        <v>4123</v>
      </c>
    </row>
    <row r="82" spans="1:5" ht="15.75">
      <c r="A82" s="31"/>
      <c r="B82" s="2"/>
      <c r="C82" s="2"/>
      <c r="D82" s="126"/>
      <c r="E82" s="10"/>
    </row>
    <row r="83" spans="1:5" ht="15.75">
      <c r="A83" s="85"/>
      <c r="B83" s="86"/>
      <c r="C83" s="71"/>
      <c r="D83" s="126"/>
      <c r="E83" s="10"/>
    </row>
    <row r="84" spans="1:5" ht="15.75">
      <c r="A84" s="120" t="s">
        <v>389</v>
      </c>
      <c r="B84" s="2" t="s">
        <v>90</v>
      </c>
      <c r="C84" s="71" t="s">
        <v>678</v>
      </c>
      <c r="D84" s="126">
        <v>0.2</v>
      </c>
      <c r="E84" s="10">
        <f>ROUND($H$25*D84,0)</f>
        <v>1031</v>
      </c>
    </row>
    <row r="85" spans="1:5" ht="15.75">
      <c r="A85" s="3"/>
      <c r="B85" s="2"/>
      <c r="C85" s="45"/>
      <c r="D85" s="126"/>
      <c r="E85" s="10"/>
    </row>
    <row r="86" spans="1:5" ht="15.75">
      <c r="A86" s="3"/>
      <c r="B86" s="2"/>
      <c r="C86" s="9"/>
      <c r="D86" s="126"/>
      <c r="E86" s="10"/>
    </row>
    <row r="87" spans="1:5" ht="15.75">
      <c r="A87" s="120" t="s">
        <v>391</v>
      </c>
      <c r="B87" s="2" t="s">
        <v>92</v>
      </c>
      <c r="C87" s="71" t="s">
        <v>679</v>
      </c>
      <c r="D87" s="126">
        <v>0.3</v>
      </c>
      <c r="E87" s="10">
        <f>ROUND($H$25*D87,0)</f>
        <v>1546</v>
      </c>
    </row>
    <row r="88" spans="1:5" ht="15.75">
      <c r="A88" s="3"/>
      <c r="B88" s="2"/>
      <c r="C88" s="71"/>
      <c r="D88" s="126"/>
      <c r="E88" s="10"/>
    </row>
    <row r="89" spans="1:5" ht="15.75">
      <c r="A89" s="31"/>
      <c r="B89" s="2"/>
      <c r="C89" s="9"/>
      <c r="D89" s="126"/>
      <c r="E89" s="10"/>
    </row>
    <row r="90" spans="1:5" ht="15.75">
      <c r="A90" s="120" t="s">
        <v>392</v>
      </c>
      <c r="B90" s="18" t="s">
        <v>393</v>
      </c>
      <c r="C90" s="71" t="s">
        <v>680</v>
      </c>
      <c r="D90" s="126">
        <v>0.4</v>
      </c>
      <c r="E90" s="10">
        <f>ROUND($H$25*D90,0)</f>
        <v>2061</v>
      </c>
    </row>
    <row r="91" spans="1:5" ht="15.75">
      <c r="A91" s="3"/>
      <c r="B91" s="2"/>
      <c r="C91" s="71"/>
      <c r="D91" s="126"/>
      <c r="E91" s="10"/>
    </row>
    <row r="92" spans="1:5" ht="28.5" customHeight="1">
      <c r="A92" s="3"/>
      <c r="B92" s="18"/>
      <c r="C92" s="9"/>
      <c r="D92" s="126"/>
      <c r="E92" s="10"/>
    </row>
    <row r="93" spans="1:5" ht="15.75">
      <c r="A93" s="102" t="s">
        <v>182</v>
      </c>
      <c r="B93" s="45" t="s">
        <v>394</v>
      </c>
      <c r="C93" s="9"/>
      <c r="D93" s="126"/>
      <c r="E93" s="317">
        <f>SUM(E95:E139)</f>
        <v>43544</v>
      </c>
    </row>
    <row r="94" spans="1:5" ht="15.75">
      <c r="A94" s="120" t="s">
        <v>184</v>
      </c>
      <c r="B94" s="2" t="s">
        <v>94</v>
      </c>
      <c r="C94" s="71"/>
      <c r="D94" s="126"/>
      <c r="E94" s="10"/>
    </row>
    <row r="95" spans="1:5" ht="15.75">
      <c r="A95" s="120" t="s">
        <v>395</v>
      </c>
      <c r="B95" s="2" t="s">
        <v>377</v>
      </c>
      <c r="C95" s="71" t="s">
        <v>675</v>
      </c>
      <c r="D95" s="126">
        <v>0.8</v>
      </c>
      <c r="E95" s="10">
        <f>ROUND($H$25*D95,0)</f>
        <v>4123</v>
      </c>
    </row>
    <row r="96" spans="1:5" ht="15.75">
      <c r="A96" s="3"/>
      <c r="B96" s="18"/>
      <c r="C96" s="9"/>
      <c r="D96" s="126"/>
      <c r="E96" s="10"/>
    </row>
    <row r="97" spans="1:5" ht="15.75">
      <c r="A97" s="3"/>
      <c r="B97" s="18"/>
      <c r="C97" s="71"/>
      <c r="D97" s="126"/>
      <c r="E97" s="10"/>
    </row>
    <row r="98" spans="1:5" ht="15.75">
      <c r="A98" s="120" t="s">
        <v>396</v>
      </c>
      <c r="B98" s="2" t="s">
        <v>397</v>
      </c>
      <c r="C98" s="71" t="s">
        <v>675</v>
      </c>
      <c r="D98" s="126">
        <v>0.3</v>
      </c>
      <c r="E98" s="10">
        <f>ROUND($H$25*D98,0)</f>
        <v>1546</v>
      </c>
    </row>
    <row r="99" spans="1:5" ht="15.75">
      <c r="A99" s="3"/>
      <c r="B99" s="18"/>
      <c r="C99" s="2"/>
      <c r="D99" s="126"/>
      <c r="E99" s="10"/>
    </row>
    <row r="100" spans="1:5" ht="15.75">
      <c r="A100" s="3"/>
      <c r="B100" s="18"/>
      <c r="C100" s="71"/>
      <c r="D100" s="126"/>
      <c r="E100" s="10"/>
    </row>
    <row r="101" spans="1:5" ht="15.75">
      <c r="A101" s="120" t="s">
        <v>398</v>
      </c>
      <c r="B101" s="2" t="s">
        <v>399</v>
      </c>
      <c r="C101" s="71" t="s">
        <v>675</v>
      </c>
      <c r="D101" s="126">
        <v>0.25</v>
      </c>
      <c r="E101" s="10">
        <f>ROUND($H$25*D101,0)</f>
        <v>1288</v>
      </c>
    </row>
    <row r="102" spans="1:5" ht="15.75">
      <c r="A102" s="3"/>
      <c r="B102" s="18"/>
      <c r="C102" s="9"/>
      <c r="D102" s="126"/>
      <c r="E102" s="10"/>
    </row>
    <row r="103" spans="1:5" ht="15.75">
      <c r="A103" s="3"/>
      <c r="B103" s="18"/>
      <c r="C103" s="71"/>
      <c r="D103" s="126"/>
      <c r="E103" s="10"/>
    </row>
    <row r="104" spans="1:5" ht="31.5">
      <c r="A104" s="120" t="s">
        <v>400</v>
      </c>
      <c r="B104" s="2" t="s">
        <v>401</v>
      </c>
      <c r="C104" s="71" t="s">
        <v>675</v>
      </c>
      <c r="D104" s="126">
        <v>0.25</v>
      </c>
      <c r="E104" s="10">
        <f>ROUND($H$25*D104,0)</f>
        <v>1288</v>
      </c>
    </row>
    <row r="105" spans="1:5" ht="15.75">
      <c r="A105" s="3"/>
      <c r="B105" s="18"/>
      <c r="C105" s="9"/>
      <c r="D105" s="126"/>
      <c r="E105" s="10"/>
    </row>
    <row r="106" spans="1:5" ht="15.75">
      <c r="A106" s="3"/>
      <c r="B106" s="18"/>
      <c r="C106" s="71"/>
      <c r="D106" s="126"/>
      <c r="E106" s="10"/>
    </row>
    <row r="107" spans="1:5" ht="15.75">
      <c r="A107" s="120" t="s">
        <v>402</v>
      </c>
      <c r="B107" s="2" t="s">
        <v>403</v>
      </c>
      <c r="C107" s="71" t="s">
        <v>675</v>
      </c>
      <c r="D107" s="126">
        <v>0.25</v>
      </c>
      <c r="E107" s="10">
        <f>ROUND($H$25*D107,0)</f>
        <v>1288</v>
      </c>
    </row>
    <row r="108" spans="1:5" ht="15.75">
      <c r="A108" s="3"/>
      <c r="B108" s="18"/>
      <c r="C108" s="18"/>
      <c r="D108" s="126"/>
      <c r="E108" s="10"/>
    </row>
    <row r="109" spans="1:5" ht="15.75">
      <c r="A109" s="3"/>
      <c r="B109" s="18"/>
      <c r="C109" s="71"/>
      <c r="D109" s="126"/>
      <c r="E109" s="10"/>
    </row>
    <row r="110" spans="1:5" ht="15.75">
      <c r="A110" s="120" t="s">
        <v>192</v>
      </c>
      <c r="B110" s="2" t="s">
        <v>404</v>
      </c>
      <c r="C110" s="45"/>
      <c r="D110" s="126"/>
      <c r="E110" s="10"/>
    </row>
    <row r="111" spans="1:5" ht="15.75">
      <c r="A111" s="120" t="s">
        <v>405</v>
      </c>
      <c r="B111" s="18" t="s">
        <v>406</v>
      </c>
      <c r="C111" s="71" t="s">
        <v>676</v>
      </c>
      <c r="D111" s="126">
        <v>1.1</v>
      </c>
      <c r="E111" s="10">
        <f>ROUND($H$25*D111,0)</f>
        <v>5668</v>
      </c>
    </row>
    <row r="112" spans="1:5" ht="15.75">
      <c r="A112" s="3"/>
      <c r="B112" s="18"/>
      <c r="C112" s="2"/>
      <c r="D112" s="126"/>
      <c r="E112" s="10"/>
    </row>
    <row r="113" spans="1:5" ht="15.75">
      <c r="A113" s="31"/>
      <c r="B113" s="45"/>
      <c r="C113" s="71"/>
      <c r="D113" s="126"/>
      <c r="E113" s="10"/>
    </row>
    <row r="114" spans="1:5" ht="15.75">
      <c r="A114" s="120" t="s">
        <v>407</v>
      </c>
      <c r="B114" s="18" t="s">
        <v>408</v>
      </c>
      <c r="C114" s="71" t="s">
        <v>676</v>
      </c>
      <c r="D114" s="126">
        <v>0.2</v>
      </c>
      <c r="E114" s="10">
        <f>ROUND($H$25*D114,0)</f>
        <v>1031</v>
      </c>
    </row>
    <row r="115" spans="1:5" ht="15.75">
      <c r="A115" s="5"/>
      <c r="B115" s="18"/>
      <c r="C115" s="71"/>
      <c r="D115" s="126"/>
      <c r="E115" s="10"/>
    </row>
    <row r="116" spans="1:5" ht="15.75">
      <c r="A116" s="5"/>
      <c r="B116" s="18"/>
      <c r="C116" s="71"/>
      <c r="D116" s="126"/>
      <c r="E116" s="10"/>
    </row>
    <row r="117" spans="1:5" ht="15.75">
      <c r="A117" s="120" t="s">
        <v>409</v>
      </c>
      <c r="B117" s="18" t="s">
        <v>195</v>
      </c>
      <c r="C117" s="71"/>
      <c r="D117" s="126"/>
      <c r="E117" s="10"/>
    </row>
    <row r="118" spans="1:5" ht="15.75">
      <c r="A118" s="120" t="s">
        <v>410</v>
      </c>
      <c r="B118" s="18" t="s">
        <v>411</v>
      </c>
      <c r="C118" s="71" t="s">
        <v>677</v>
      </c>
      <c r="D118" s="126">
        <v>0.8</v>
      </c>
      <c r="E118" s="10">
        <f>ROUND($H$25*D118,0)</f>
        <v>4123</v>
      </c>
    </row>
    <row r="119" spans="1:5" ht="15.75">
      <c r="A119" s="120"/>
      <c r="B119" s="18"/>
      <c r="C119" s="71"/>
      <c r="D119" s="126"/>
      <c r="E119" s="10"/>
    </row>
    <row r="120" spans="1:5" ht="15.75">
      <c r="A120" s="31"/>
      <c r="B120" s="45"/>
      <c r="C120" s="2"/>
      <c r="D120" s="126"/>
      <c r="E120" s="10"/>
    </row>
    <row r="121" spans="1:5" ht="15.75">
      <c r="A121" s="120" t="s">
        <v>412</v>
      </c>
      <c r="B121" s="18" t="s">
        <v>413</v>
      </c>
      <c r="C121" s="71" t="s">
        <v>676</v>
      </c>
      <c r="D121" s="126">
        <v>0.1</v>
      </c>
      <c r="E121" s="10">
        <f>ROUND($H$25*D121,0)</f>
        <v>515</v>
      </c>
    </row>
    <row r="122" spans="1:5" ht="15.75">
      <c r="A122" s="5"/>
      <c r="B122" s="18"/>
      <c r="C122" s="71"/>
      <c r="D122" s="126"/>
      <c r="E122" s="10"/>
    </row>
    <row r="123" spans="1:5" ht="15.75">
      <c r="A123" s="5"/>
      <c r="B123" s="18"/>
      <c r="C123" s="45"/>
      <c r="D123" s="126"/>
      <c r="E123" s="10"/>
    </row>
    <row r="124" spans="1:5" ht="15.75">
      <c r="A124" s="120" t="s">
        <v>414</v>
      </c>
      <c r="B124" s="18" t="s">
        <v>415</v>
      </c>
      <c r="C124" s="71" t="s">
        <v>676</v>
      </c>
      <c r="D124" s="126">
        <v>1</v>
      </c>
      <c r="E124" s="10">
        <f>ROUND($H$25*D124,0)</f>
        <v>5153</v>
      </c>
    </row>
    <row r="125" spans="1:5" ht="15.75">
      <c r="A125" s="5"/>
      <c r="B125" s="2"/>
      <c r="C125" s="71"/>
      <c r="D125" s="126"/>
      <c r="E125" s="10"/>
    </row>
    <row r="126" spans="1:5" ht="15.75">
      <c r="A126" s="5"/>
      <c r="B126" s="2"/>
      <c r="C126" s="9"/>
      <c r="D126" s="126"/>
      <c r="E126" s="10"/>
    </row>
    <row r="127" spans="1:5" ht="15.75">
      <c r="A127" s="120" t="s">
        <v>416</v>
      </c>
      <c r="B127" s="2" t="s">
        <v>417</v>
      </c>
      <c r="C127" s="71" t="s">
        <v>677</v>
      </c>
      <c r="D127" s="126">
        <v>1</v>
      </c>
      <c r="E127" s="10">
        <f>ROUND($H$25*D127,0)</f>
        <v>5153</v>
      </c>
    </row>
    <row r="128" spans="1:5" ht="15.75">
      <c r="A128" s="3"/>
      <c r="B128" s="18"/>
      <c r="C128" s="71"/>
      <c r="D128" s="126"/>
      <c r="E128" s="10"/>
    </row>
    <row r="129" spans="1:5" ht="15.75">
      <c r="A129" s="3"/>
      <c r="B129" s="18"/>
      <c r="C129" s="2"/>
      <c r="D129" s="126"/>
      <c r="E129" s="10"/>
    </row>
    <row r="130" spans="1:5" ht="15.75">
      <c r="A130" s="120" t="s">
        <v>418</v>
      </c>
      <c r="B130" s="2" t="s">
        <v>419</v>
      </c>
      <c r="C130" s="71" t="s">
        <v>677</v>
      </c>
      <c r="D130" s="126">
        <v>2</v>
      </c>
      <c r="E130" s="10">
        <f>ROUND($H$25*D130,0)</f>
        <v>10306</v>
      </c>
    </row>
    <row r="131" spans="1:5" ht="15.75">
      <c r="A131" s="3"/>
      <c r="B131" s="18"/>
      <c r="C131" s="71"/>
      <c r="D131" s="126"/>
      <c r="E131" s="10"/>
    </row>
    <row r="132" spans="1:5" ht="15.75">
      <c r="A132" s="3"/>
      <c r="B132" s="18"/>
      <c r="C132" s="9"/>
      <c r="D132" s="126"/>
      <c r="E132" s="10"/>
    </row>
    <row r="133" spans="1:5" ht="15.75">
      <c r="A133" s="120" t="s">
        <v>420</v>
      </c>
      <c r="B133" s="18" t="s">
        <v>421</v>
      </c>
      <c r="C133" s="71" t="s">
        <v>678</v>
      </c>
      <c r="D133" s="126">
        <v>0.05</v>
      </c>
      <c r="E133" s="10">
        <f>ROUND($H$25*D133,0)</f>
        <v>258</v>
      </c>
    </row>
    <row r="134" spans="1:5" ht="15.75">
      <c r="A134" s="3"/>
      <c r="B134" s="18"/>
      <c r="C134" s="9"/>
      <c r="D134" s="126"/>
      <c r="E134" s="10"/>
    </row>
    <row r="135" spans="1:5" ht="15.75">
      <c r="A135" s="3"/>
      <c r="B135" s="18"/>
      <c r="C135" s="71"/>
      <c r="D135" s="126"/>
      <c r="E135" s="10"/>
    </row>
    <row r="136" spans="1:5" ht="15.75">
      <c r="A136" s="120" t="s">
        <v>422</v>
      </c>
      <c r="B136" s="2" t="s">
        <v>423</v>
      </c>
      <c r="C136" s="71" t="s">
        <v>679</v>
      </c>
      <c r="D136" s="126">
        <v>0.15</v>
      </c>
      <c r="E136" s="10">
        <f>ROUND($H$25*D136,0)</f>
        <v>773</v>
      </c>
    </row>
    <row r="137" spans="1:5" ht="15.75">
      <c r="A137" s="3"/>
      <c r="B137" s="2"/>
      <c r="C137" s="9"/>
      <c r="D137" s="126"/>
      <c r="E137" s="10"/>
    </row>
    <row r="138" spans="1:5" ht="15.75">
      <c r="A138" s="3"/>
      <c r="B138" s="18"/>
      <c r="C138" s="71"/>
      <c r="D138" s="126"/>
      <c r="E138" s="10"/>
    </row>
    <row r="139" spans="1:5" ht="15.75">
      <c r="A139" s="120" t="s">
        <v>424</v>
      </c>
      <c r="B139" s="2" t="s">
        <v>425</v>
      </c>
      <c r="C139" s="71" t="s">
        <v>680</v>
      </c>
      <c r="D139" s="126">
        <v>0.2</v>
      </c>
      <c r="E139" s="10">
        <f>ROUND($H$25*D139,0)</f>
        <v>1031</v>
      </c>
    </row>
    <row r="140" spans="1:5" ht="15.75">
      <c r="A140" s="3"/>
      <c r="B140" s="2"/>
      <c r="C140" s="2"/>
      <c r="D140" s="126"/>
      <c r="E140" s="10"/>
    </row>
    <row r="141" spans="1:5" ht="15.75">
      <c r="A141" s="5"/>
      <c r="B141" s="18"/>
      <c r="C141" s="71"/>
      <c r="D141" s="126"/>
      <c r="E141" s="10"/>
    </row>
    <row r="142" spans="1:5" ht="31.5">
      <c r="A142" s="102" t="s">
        <v>426</v>
      </c>
      <c r="B142" s="45" t="s">
        <v>427</v>
      </c>
      <c r="C142" s="71" t="s">
        <v>648</v>
      </c>
      <c r="D142" s="126">
        <v>3.5</v>
      </c>
      <c r="E142" s="10">
        <f>ROUND($H$25*D142,0)</f>
        <v>18036</v>
      </c>
    </row>
    <row r="143" spans="1:5" ht="15.75">
      <c r="A143" s="3"/>
      <c r="B143" s="2"/>
      <c r="C143" s="45"/>
      <c r="D143" s="126"/>
      <c r="E143" s="10"/>
    </row>
    <row r="144" spans="1:5" ht="15.75">
      <c r="A144" s="3"/>
      <c r="B144" s="51"/>
      <c r="C144" s="9"/>
      <c r="D144" s="126"/>
      <c r="E144" s="10"/>
    </row>
    <row r="145" spans="1:5" ht="47.25">
      <c r="A145" s="32" t="s">
        <v>19</v>
      </c>
      <c r="B145" s="103" t="s">
        <v>433</v>
      </c>
      <c r="C145" s="425"/>
      <c r="D145" s="425"/>
      <c r="E145" s="425"/>
    </row>
    <row r="146" spans="1:5" ht="129.75" customHeight="1">
      <c r="A146" s="31" t="s">
        <v>204</v>
      </c>
      <c r="B146" s="45" t="s">
        <v>428</v>
      </c>
      <c r="C146" s="71" t="s">
        <v>681</v>
      </c>
      <c r="D146" s="425"/>
      <c r="E146" s="317">
        <f>$E$55*1.2</f>
        <v>38959.2</v>
      </c>
    </row>
    <row r="147" spans="1:5" ht="15.75">
      <c r="A147" s="3"/>
      <c r="B147" s="2"/>
      <c r="C147" s="3"/>
      <c r="D147" s="425"/>
      <c r="E147" s="425"/>
    </row>
    <row r="148" spans="1:5" ht="13.5" customHeight="1">
      <c r="A148" s="3"/>
      <c r="B148" s="2"/>
      <c r="C148" s="3"/>
      <c r="D148" s="425"/>
      <c r="E148" s="425"/>
    </row>
    <row r="149" spans="1:5" ht="117.75" customHeight="1">
      <c r="A149" s="31" t="s">
        <v>208</v>
      </c>
      <c r="B149" s="4" t="s">
        <v>394</v>
      </c>
      <c r="C149" s="71" t="s">
        <v>432</v>
      </c>
      <c r="D149" s="425"/>
      <c r="E149" s="317">
        <f>$E$93</f>
        <v>43544</v>
      </c>
    </row>
    <row r="150" spans="1:5" ht="15.75">
      <c r="A150" s="3"/>
      <c r="B150" s="18"/>
      <c r="C150" s="425"/>
      <c r="D150" s="425"/>
      <c r="E150" s="425"/>
    </row>
    <row r="151" spans="1:5" ht="15.75">
      <c r="A151" s="3"/>
      <c r="B151" s="2"/>
      <c r="C151" s="425"/>
      <c r="D151" s="425"/>
      <c r="E151" s="425"/>
    </row>
    <row r="152" spans="1:5" ht="31.5">
      <c r="A152" s="32" t="s">
        <v>56</v>
      </c>
      <c r="B152" s="103" t="s">
        <v>429</v>
      </c>
      <c r="C152" s="425"/>
      <c r="D152" s="425"/>
      <c r="E152" s="425"/>
    </row>
    <row r="153" spans="1:5" ht="15.75">
      <c r="A153" s="3" t="s">
        <v>290</v>
      </c>
      <c r="B153" s="18" t="s">
        <v>430</v>
      </c>
      <c r="C153" s="425"/>
      <c r="D153" s="425"/>
      <c r="E153" s="317">
        <f>$H$48</f>
        <v>4018.8</v>
      </c>
    </row>
    <row r="154" spans="1:5" ht="15.75">
      <c r="A154" s="3"/>
      <c r="B154" s="18"/>
      <c r="C154" s="425"/>
      <c r="D154" s="425"/>
      <c r="E154" s="425"/>
    </row>
    <row r="155" spans="1:5" ht="15.75">
      <c r="A155" s="3"/>
      <c r="B155" s="18"/>
      <c r="C155" s="425"/>
      <c r="D155" s="425"/>
      <c r="E155" s="425"/>
    </row>
    <row r="156" spans="1:5" ht="31.5">
      <c r="A156" s="3" t="s">
        <v>308</v>
      </c>
      <c r="B156" s="2" t="s">
        <v>434</v>
      </c>
      <c r="C156" s="425"/>
      <c r="D156" s="425"/>
      <c r="E156" s="317">
        <f>J47</f>
        <v>34437.9</v>
      </c>
    </row>
    <row r="157" spans="1:5" ht="15.75">
      <c r="A157" s="3"/>
      <c r="B157" s="22"/>
      <c r="C157" s="425"/>
      <c r="D157" s="425"/>
      <c r="E157" s="425"/>
    </row>
    <row r="158" spans="1:5" ht="16.5">
      <c r="A158" s="68"/>
      <c r="B158" s="14"/>
      <c r="C158" s="426"/>
      <c r="D158" s="426"/>
      <c r="E158" s="426"/>
    </row>
  </sheetData>
  <sheetProtection/>
  <mergeCells count="17">
    <mergeCell ref="A4:H4"/>
    <mergeCell ref="A2:H2"/>
    <mergeCell ref="B25:E25"/>
    <mergeCell ref="A50:A51"/>
    <mergeCell ref="B50:B51"/>
    <mergeCell ref="C50:C51"/>
    <mergeCell ref="D50:D51"/>
    <mergeCell ref="E50:E51"/>
    <mergeCell ref="B48:E48"/>
    <mergeCell ref="A27:A28"/>
    <mergeCell ref="F27:F28"/>
    <mergeCell ref="G27:H27"/>
    <mergeCell ref="I26:J26"/>
    <mergeCell ref="B27:B28"/>
    <mergeCell ref="C27:C28"/>
    <mergeCell ref="D27:D28"/>
    <mergeCell ref="E27:E28"/>
  </mergeCells>
  <printOptions/>
  <pageMargins left="0.75" right="0.18" top="0.25" bottom="0.16" header="0.19" footer="0.16"/>
  <pageSetup horizontalDpi="600" verticalDpi="600" orientation="landscape" paperSize="9" r:id="rId1"/>
  <headerFooter alignWithMargins="0">
    <oddFooter>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3"/>
  </sheetPr>
  <dimension ref="A1:J177"/>
  <sheetViews>
    <sheetView zoomScalePageLayoutView="0" workbookViewId="0" topLeftCell="A154">
      <selection activeCell="A175" sqref="A175:IV175"/>
    </sheetView>
  </sheetViews>
  <sheetFormatPr defaultColWidth="9.140625" defaultRowHeight="12.75"/>
  <cols>
    <col min="1" max="1" width="12.8515625" style="0" customWidth="1"/>
    <col min="2" max="2" width="40.8515625" style="0" customWidth="1"/>
    <col min="3" max="3" width="19.421875" style="0" customWidth="1"/>
    <col min="4" max="4" width="13.421875" style="0" customWidth="1"/>
    <col min="5" max="5" width="14.421875" style="0" customWidth="1"/>
    <col min="6" max="6" width="14.57421875" style="0" customWidth="1"/>
    <col min="7" max="7" width="12.7109375" style="0" customWidth="1"/>
    <col min="8" max="8" width="19.00390625" style="0" customWidth="1"/>
  </cols>
  <sheetData>
    <row r="1" ht="14.25">
      <c r="A1" s="132" t="s">
        <v>480</v>
      </c>
    </row>
    <row r="2" spans="1:8" s="415" customFormat="1" ht="42.75" customHeight="1">
      <c r="A2" s="590" t="s">
        <v>649</v>
      </c>
      <c r="B2" s="590"/>
      <c r="C2" s="590"/>
      <c r="D2" s="590"/>
      <c r="E2" s="590"/>
      <c r="F2" s="590"/>
      <c r="G2" s="590"/>
      <c r="H2" s="590"/>
    </row>
    <row r="3" spans="1:8" s="415" customFormat="1" ht="18" customHeight="1">
      <c r="A3" s="343" t="s">
        <v>605</v>
      </c>
      <c r="B3" s="8"/>
      <c r="C3" s="8"/>
      <c r="D3" s="8"/>
      <c r="E3" s="8"/>
      <c r="F3" s="8"/>
      <c r="G3" s="8"/>
      <c r="H3" s="8"/>
    </row>
    <row r="4" spans="1:10" s="415" customFormat="1" ht="39.75" customHeight="1">
      <c r="A4" s="647" t="s">
        <v>553</v>
      </c>
      <c r="B4" s="634"/>
      <c r="C4" s="634"/>
      <c r="D4" s="634"/>
      <c r="E4" s="634"/>
      <c r="F4" s="634"/>
      <c r="G4" s="634"/>
      <c r="H4" s="634"/>
      <c r="I4" s="416"/>
      <c r="J4" s="417"/>
    </row>
    <row r="5" spans="1:10" s="415" customFormat="1" ht="19.5" customHeight="1">
      <c r="A5" s="418" t="s">
        <v>7</v>
      </c>
      <c r="B5" s="418" t="s">
        <v>650</v>
      </c>
      <c r="C5" s="418" t="s">
        <v>565</v>
      </c>
      <c r="D5" s="418" t="s">
        <v>651</v>
      </c>
      <c r="E5" s="418" t="s">
        <v>566</v>
      </c>
      <c r="F5" s="418" t="s">
        <v>652</v>
      </c>
      <c r="G5" s="418" t="s">
        <v>568</v>
      </c>
      <c r="H5" s="418" t="s">
        <v>569</v>
      </c>
      <c r="I5" s="416"/>
      <c r="J5" s="417"/>
    </row>
    <row r="6" spans="1:10" s="415" customFormat="1" ht="19.5" customHeight="1">
      <c r="A6" s="358">
        <v>1</v>
      </c>
      <c r="B6" s="419" t="s">
        <v>682</v>
      </c>
      <c r="C6" s="358" t="s">
        <v>591</v>
      </c>
      <c r="D6" s="358">
        <v>12</v>
      </c>
      <c r="E6" s="420">
        <v>50000</v>
      </c>
      <c r="F6" s="420">
        <f aca="true" t="shared" si="0" ref="F6:F16">E6/(D6*26)</f>
        <v>160.25641025641025</v>
      </c>
      <c r="G6" s="353">
        <v>0.8</v>
      </c>
      <c r="H6" s="354">
        <f aca="true" t="shared" si="1" ref="H6:H17">ROUND(G6*F6,0)</f>
        <v>128</v>
      </c>
      <c r="I6" s="416"/>
      <c r="J6" s="417"/>
    </row>
    <row r="7" spans="1:10" s="415" customFormat="1" ht="19.5" customHeight="1">
      <c r="A7" s="11">
        <f aca="true" t="shared" si="2" ref="A7:A17">A6+1</f>
        <v>2</v>
      </c>
      <c r="B7" s="360" t="s">
        <v>654</v>
      </c>
      <c r="C7" s="11" t="s">
        <v>655</v>
      </c>
      <c r="D7" s="11">
        <v>6</v>
      </c>
      <c r="E7" s="421">
        <v>10000</v>
      </c>
      <c r="F7" s="421">
        <f t="shared" si="0"/>
        <v>64.1025641025641</v>
      </c>
      <c r="G7" s="388">
        <v>0.8</v>
      </c>
      <c r="H7" s="10">
        <f t="shared" si="1"/>
        <v>51</v>
      </c>
      <c r="I7" s="416"/>
      <c r="J7" s="417"/>
    </row>
    <row r="8" spans="1:10" s="415" customFormat="1" ht="19.5" customHeight="1">
      <c r="A8" s="11">
        <f t="shared" si="2"/>
        <v>3</v>
      </c>
      <c r="B8" s="360" t="s">
        <v>656</v>
      </c>
      <c r="C8" s="11" t="s">
        <v>591</v>
      </c>
      <c r="D8" s="11">
        <v>60</v>
      </c>
      <c r="E8" s="421">
        <v>800000</v>
      </c>
      <c r="F8" s="421">
        <f t="shared" si="0"/>
        <v>512.8205128205128</v>
      </c>
      <c r="G8" s="388">
        <v>0.8</v>
      </c>
      <c r="H8" s="10">
        <f t="shared" si="1"/>
        <v>410</v>
      </c>
      <c r="I8" s="416"/>
      <c r="J8" s="417"/>
    </row>
    <row r="9" spans="1:10" s="415" customFormat="1" ht="19.5" customHeight="1">
      <c r="A9" s="11">
        <f t="shared" si="2"/>
        <v>4</v>
      </c>
      <c r="B9" s="360" t="s">
        <v>657</v>
      </c>
      <c r="C9" s="11" t="s">
        <v>591</v>
      </c>
      <c r="D9" s="11">
        <v>60</v>
      </c>
      <c r="E9" s="421">
        <v>340000</v>
      </c>
      <c r="F9" s="421">
        <f t="shared" si="0"/>
        <v>217.94871794871796</v>
      </c>
      <c r="G9" s="388">
        <v>0.8</v>
      </c>
      <c r="H9" s="10">
        <f t="shared" si="1"/>
        <v>174</v>
      </c>
      <c r="I9" s="416"/>
      <c r="J9" s="417"/>
    </row>
    <row r="10" spans="1:10" s="415" customFormat="1" ht="19.5" customHeight="1">
      <c r="A10" s="11">
        <f t="shared" si="2"/>
        <v>5</v>
      </c>
      <c r="B10" s="360" t="s">
        <v>658</v>
      </c>
      <c r="C10" s="11" t="s">
        <v>591</v>
      </c>
      <c r="D10" s="11">
        <v>60</v>
      </c>
      <c r="E10" s="421">
        <v>2700000</v>
      </c>
      <c r="F10" s="421">
        <f t="shared" si="0"/>
        <v>1730.7692307692307</v>
      </c>
      <c r="G10" s="388">
        <v>0.8</v>
      </c>
      <c r="H10" s="10">
        <f t="shared" si="1"/>
        <v>1385</v>
      </c>
      <c r="I10" s="416"/>
      <c r="J10" s="417"/>
    </row>
    <row r="11" spans="1:10" s="415" customFormat="1" ht="19.5" customHeight="1">
      <c r="A11" s="11">
        <f t="shared" si="2"/>
        <v>6</v>
      </c>
      <c r="B11" s="360" t="s">
        <v>665</v>
      </c>
      <c r="C11" s="11" t="s">
        <v>591</v>
      </c>
      <c r="D11" s="11">
        <v>36</v>
      </c>
      <c r="E11" s="421">
        <v>50000</v>
      </c>
      <c r="F11" s="421">
        <f t="shared" si="0"/>
        <v>53.41880341880342</v>
      </c>
      <c r="G11" s="388">
        <v>0.8</v>
      </c>
      <c r="H11" s="10">
        <f t="shared" si="1"/>
        <v>43</v>
      </c>
      <c r="I11" s="416"/>
      <c r="J11" s="417"/>
    </row>
    <row r="12" spans="1:10" s="415" customFormat="1" ht="19.5" customHeight="1">
      <c r="A12" s="11">
        <f t="shared" si="2"/>
        <v>7</v>
      </c>
      <c r="B12" s="360" t="s">
        <v>667</v>
      </c>
      <c r="C12" s="11" t="s">
        <v>591</v>
      </c>
      <c r="D12" s="11">
        <v>36</v>
      </c>
      <c r="E12" s="421">
        <v>580000</v>
      </c>
      <c r="F12" s="421">
        <f t="shared" si="0"/>
        <v>619.6581196581196</v>
      </c>
      <c r="G12" s="388">
        <v>0.27</v>
      </c>
      <c r="H12" s="10">
        <f t="shared" si="1"/>
        <v>167</v>
      </c>
      <c r="I12" s="416"/>
      <c r="J12" s="417"/>
    </row>
    <row r="13" spans="1:10" s="415" customFormat="1" ht="19.5" customHeight="1">
      <c r="A13" s="11">
        <f t="shared" si="2"/>
        <v>8</v>
      </c>
      <c r="B13" s="360" t="s">
        <v>668</v>
      </c>
      <c r="C13" s="11" t="s">
        <v>591</v>
      </c>
      <c r="D13" s="11">
        <v>36</v>
      </c>
      <c r="E13" s="421">
        <f>'[7]CCDCTKDD'!$E$9</f>
        <v>805000</v>
      </c>
      <c r="F13" s="421">
        <f t="shared" si="0"/>
        <v>860.042735042735</v>
      </c>
      <c r="G13" s="388">
        <v>0.27</v>
      </c>
      <c r="H13" s="10">
        <f t="shared" si="1"/>
        <v>232</v>
      </c>
      <c r="I13" s="416"/>
      <c r="J13" s="417"/>
    </row>
    <row r="14" spans="1:10" s="415" customFormat="1" ht="19.5" customHeight="1">
      <c r="A14" s="11">
        <f t="shared" si="2"/>
        <v>9</v>
      </c>
      <c r="B14" s="360" t="s">
        <v>669</v>
      </c>
      <c r="C14" s="11" t="s">
        <v>591</v>
      </c>
      <c r="D14" s="11">
        <v>30</v>
      </c>
      <c r="E14" s="421">
        <f>'[7]CCDCTKDD'!$E$11</f>
        <v>40000</v>
      </c>
      <c r="F14" s="421">
        <f t="shared" si="0"/>
        <v>51.282051282051285</v>
      </c>
      <c r="G14" s="388">
        <v>0.8</v>
      </c>
      <c r="H14" s="10">
        <f t="shared" si="1"/>
        <v>41</v>
      </c>
      <c r="I14" s="416"/>
      <c r="J14" s="417"/>
    </row>
    <row r="15" spans="1:10" s="415" customFormat="1" ht="19.5" customHeight="1">
      <c r="A15" s="11">
        <f t="shared" si="2"/>
        <v>10</v>
      </c>
      <c r="B15" s="360" t="s">
        <v>670</v>
      </c>
      <c r="C15" s="11" t="s">
        <v>591</v>
      </c>
      <c r="D15" s="11">
        <v>60</v>
      </c>
      <c r="E15" s="421">
        <v>1530000</v>
      </c>
      <c r="F15" s="421">
        <f t="shared" si="0"/>
        <v>980.7692307692307</v>
      </c>
      <c r="G15" s="388">
        <v>0.02</v>
      </c>
      <c r="H15" s="10">
        <f t="shared" si="1"/>
        <v>20</v>
      </c>
      <c r="I15" s="417"/>
      <c r="J15" s="417"/>
    </row>
    <row r="16" spans="1:10" s="415" customFormat="1" ht="19.5" customHeight="1">
      <c r="A16" s="11">
        <f t="shared" si="2"/>
        <v>11</v>
      </c>
      <c r="B16" s="360" t="s">
        <v>671</v>
      </c>
      <c r="C16" s="11" t="s">
        <v>591</v>
      </c>
      <c r="D16" s="11">
        <v>60</v>
      </c>
      <c r="E16" s="421">
        <v>6300000</v>
      </c>
      <c r="F16" s="421">
        <f t="shared" si="0"/>
        <v>4038.4615384615386</v>
      </c>
      <c r="G16" s="388">
        <v>0.2</v>
      </c>
      <c r="H16" s="10">
        <f t="shared" si="1"/>
        <v>808</v>
      </c>
      <c r="I16" s="417"/>
      <c r="J16" s="417"/>
    </row>
    <row r="17" spans="1:10" s="415" customFormat="1" ht="23.25" customHeight="1">
      <c r="A17" s="11">
        <f t="shared" si="2"/>
        <v>12</v>
      </c>
      <c r="B17" s="360" t="s">
        <v>672</v>
      </c>
      <c r="C17" s="11" t="s">
        <v>591</v>
      </c>
      <c r="D17" s="11"/>
      <c r="E17" s="421">
        <v>1725</v>
      </c>
      <c r="F17" s="421">
        <v>1725</v>
      </c>
      <c r="G17" s="388">
        <v>3.44</v>
      </c>
      <c r="H17" s="10">
        <f t="shared" si="1"/>
        <v>5934</v>
      </c>
      <c r="I17" s="417"/>
      <c r="J17" s="417"/>
    </row>
    <row r="18" spans="1:8" ht="15.75">
      <c r="A18" s="422"/>
      <c r="B18" s="648" t="s">
        <v>673</v>
      </c>
      <c r="C18" s="649"/>
      <c r="D18" s="649"/>
      <c r="E18" s="650"/>
      <c r="F18" s="423"/>
      <c r="G18" s="422"/>
      <c r="H18" s="424">
        <f>SUM(H6:H16)*1.05+H17</f>
        <v>9565.95</v>
      </c>
    </row>
    <row r="21" spans="1:5" ht="58.5" customHeight="1">
      <c r="A21" s="605" t="s">
        <v>7</v>
      </c>
      <c r="B21" s="605" t="s">
        <v>8</v>
      </c>
      <c r="C21" s="607" t="s">
        <v>44</v>
      </c>
      <c r="D21" s="605" t="s">
        <v>601</v>
      </c>
      <c r="E21" s="605" t="s">
        <v>569</v>
      </c>
    </row>
    <row r="22" spans="1:5" ht="12.75">
      <c r="A22" s="629"/>
      <c r="B22" s="629"/>
      <c r="C22" s="629"/>
      <c r="D22" s="629"/>
      <c r="E22" s="629"/>
    </row>
    <row r="23" spans="1:5" ht="15.75">
      <c r="A23" s="31"/>
      <c r="B23" s="45"/>
      <c r="C23" s="9"/>
      <c r="D23" s="126"/>
      <c r="E23" s="10"/>
    </row>
    <row r="24" spans="1:5" ht="31.5">
      <c r="A24" s="32" t="s">
        <v>56</v>
      </c>
      <c r="B24" s="103" t="s">
        <v>289</v>
      </c>
      <c r="C24" s="18"/>
      <c r="D24" s="126"/>
      <c r="E24" s="10"/>
    </row>
    <row r="25" spans="1:5" ht="15.75">
      <c r="A25" s="31" t="s">
        <v>290</v>
      </c>
      <c r="B25" s="45" t="s">
        <v>291</v>
      </c>
      <c r="C25" s="18"/>
      <c r="D25" s="126"/>
      <c r="E25" s="10"/>
    </row>
    <row r="26" spans="1:5" ht="31.5">
      <c r="A26" s="3" t="s">
        <v>292</v>
      </c>
      <c r="B26" s="2" t="s">
        <v>293</v>
      </c>
      <c r="C26" s="71"/>
      <c r="D26" s="126"/>
      <c r="E26" s="10"/>
    </row>
    <row r="27" spans="1:5" ht="15.75">
      <c r="A27" s="3"/>
      <c r="B27" s="2"/>
      <c r="C27" s="18"/>
      <c r="D27" s="126"/>
      <c r="E27" s="10"/>
    </row>
    <row r="28" spans="1:5" ht="15.75">
      <c r="A28" s="3"/>
      <c r="B28" s="2"/>
      <c r="C28" s="18"/>
      <c r="D28" s="126"/>
      <c r="E28" s="10"/>
    </row>
    <row r="29" spans="1:5" ht="18.75">
      <c r="A29" s="3" t="s">
        <v>294</v>
      </c>
      <c r="B29" s="2" t="s">
        <v>295</v>
      </c>
      <c r="C29" s="71" t="s">
        <v>621</v>
      </c>
      <c r="D29" s="126">
        <v>0.15</v>
      </c>
      <c r="E29" s="10">
        <f>ROUND($H$18*D29,0)</f>
        <v>1435</v>
      </c>
    </row>
    <row r="30" spans="1:5" ht="15.75">
      <c r="A30" s="3"/>
      <c r="B30" s="2"/>
      <c r="C30" s="18"/>
      <c r="D30" s="126"/>
      <c r="E30" s="10"/>
    </row>
    <row r="31" spans="1:5" ht="15.75">
      <c r="A31" s="3"/>
      <c r="B31" s="2"/>
      <c r="C31" s="9"/>
      <c r="D31" s="126"/>
      <c r="E31" s="10"/>
    </row>
    <row r="32" spans="1:5" ht="18.75">
      <c r="A32" s="3" t="s">
        <v>296</v>
      </c>
      <c r="B32" s="2" t="s">
        <v>297</v>
      </c>
      <c r="C32" s="71" t="s">
        <v>621</v>
      </c>
      <c r="D32" s="126">
        <v>0.05</v>
      </c>
      <c r="E32" s="10">
        <f>ROUND($H$18*D32,0)</f>
        <v>478</v>
      </c>
    </row>
    <row r="33" spans="1:5" ht="15.75">
      <c r="A33" s="3"/>
      <c r="B33" s="2"/>
      <c r="C33" s="9"/>
      <c r="D33" s="126"/>
      <c r="E33" s="10"/>
    </row>
    <row r="34" spans="1:5" ht="15.75">
      <c r="A34" s="3"/>
      <c r="B34" s="2"/>
      <c r="C34" s="18"/>
      <c r="D34" s="126"/>
      <c r="E34" s="10"/>
    </row>
    <row r="35" spans="1:5" ht="18.75">
      <c r="A35" s="3" t="s">
        <v>298</v>
      </c>
      <c r="B35" s="2" t="s">
        <v>299</v>
      </c>
      <c r="C35" s="71" t="s">
        <v>621</v>
      </c>
      <c r="D35" s="126">
        <v>0.15</v>
      </c>
      <c r="E35" s="10">
        <f>ROUND($H$18*D35,0)</f>
        <v>1435</v>
      </c>
    </row>
    <row r="36" spans="1:5" ht="15.75">
      <c r="A36" s="3"/>
      <c r="B36" s="2"/>
      <c r="C36" s="18"/>
      <c r="D36" s="126"/>
      <c r="E36" s="10"/>
    </row>
    <row r="37" spans="1:5" ht="15.75">
      <c r="A37" s="3"/>
      <c r="B37" s="2"/>
      <c r="C37" s="9"/>
      <c r="D37" s="126"/>
      <c r="E37" s="10"/>
    </row>
    <row r="38" spans="1:5" ht="18.75">
      <c r="A38" s="3" t="s">
        <v>300</v>
      </c>
      <c r="B38" s="2" t="s">
        <v>301</v>
      </c>
      <c r="C38" s="71" t="s">
        <v>621</v>
      </c>
      <c r="D38" s="126">
        <v>0.15</v>
      </c>
      <c r="E38" s="10">
        <f>ROUND($H$18*D38,0)</f>
        <v>1435</v>
      </c>
    </row>
    <row r="39" spans="1:5" ht="15.75">
      <c r="A39" s="6"/>
      <c r="B39" s="45"/>
      <c r="C39" s="18"/>
      <c r="D39" s="126"/>
      <c r="E39" s="10"/>
    </row>
    <row r="40" spans="1:5" ht="15.75">
      <c r="A40" s="3"/>
      <c r="B40" s="18"/>
      <c r="C40" s="18"/>
      <c r="D40" s="126"/>
      <c r="E40" s="10"/>
    </row>
    <row r="41" spans="1:5" ht="18.75">
      <c r="A41" s="3" t="s">
        <v>302</v>
      </c>
      <c r="B41" s="2" t="s">
        <v>304</v>
      </c>
      <c r="C41" s="71" t="s">
        <v>621</v>
      </c>
      <c r="D41" s="126">
        <v>0.05</v>
      </c>
      <c r="E41" s="10">
        <f>ROUND($H$18*D41,0)</f>
        <v>478</v>
      </c>
    </row>
    <row r="42" spans="1:5" ht="15.75">
      <c r="A42" s="3"/>
      <c r="B42" s="18"/>
      <c r="C42" s="18"/>
      <c r="D42" s="126"/>
      <c r="E42" s="10"/>
    </row>
    <row r="43" spans="1:5" ht="15.75">
      <c r="A43" s="3"/>
      <c r="B43" s="18"/>
      <c r="C43" s="18"/>
      <c r="D43" s="126"/>
      <c r="E43" s="10"/>
    </row>
    <row r="44" spans="1:5" ht="18.75">
      <c r="A44" s="3" t="s">
        <v>303</v>
      </c>
      <c r="B44" s="2" t="s">
        <v>305</v>
      </c>
      <c r="C44" s="71" t="s">
        <v>621</v>
      </c>
      <c r="D44" s="126">
        <v>0.15</v>
      </c>
      <c r="E44" s="10">
        <f>ROUND($H$18*D44,0)</f>
        <v>1435</v>
      </c>
    </row>
    <row r="45" spans="1:5" ht="15.75">
      <c r="A45" s="3"/>
      <c r="B45" s="18"/>
      <c r="C45" s="119"/>
      <c r="D45" s="126"/>
      <c r="E45" s="10"/>
    </row>
    <row r="46" spans="1:5" ht="15.75">
      <c r="A46" s="31"/>
      <c r="B46" s="45"/>
      <c r="C46" s="48"/>
      <c r="D46" s="126"/>
      <c r="E46" s="10"/>
    </row>
    <row r="47" spans="1:5" ht="18.75">
      <c r="A47" s="3" t="s">
        <v>306</v>
      </c>
      <c r="B47" s="2" t="s">
        <v>307</v>
      </c>
      <c r="C47" s="71" t="s">
        <v>621</v>
      </c>
      <c r="D47" s="126">
        <v>0.15</v>
      </c>
      <c r="E47" s="10">
        <f>ROUND($H$18*D47,0)</f>
        <v>1435</v>
      </c>
    </row>
    <row r="48" spans="1:5" ht="15.75">
      <c r="A48" s="31"/>
      <c r="B48" s="45"/>
      <c r="C48" s="50"/>
      <c r="D48" s="126"/>
      <c r="E48" s="10"/>
    </row>
    <row r="49" spans="1:5" ht="15.75">
      <c r="A49" s="31"/>
      <c r="B49" s="45"/>
      <c r="C49" s="9"/>
      <c r="D49" s="126"/>
      <c r="E49" s="10"/>
    </row>
    <row r="50" spans="1:5" ht="15.75">
      <c r="A50" s="3" t="s">
        <v>311</v>
      </c>
      <c r="B50" s="2" t="s">
        <v>312</v>
      </c>
      <c r="C50" s="71" t="s">
        <v>613</v>
      </c>
      <c r="D50" s="126">
        <v>0.2</v>
      </c>
      <c r="E50" s="10">
        <f>ROUND($H$18*D50,0)</f>
        <v>1913</v>
      </c>
    </row>
    <row r="51" spans="1:5" ht="15.75">
      <c r="A51" s="31"/>
      <c r="B51" s="45"/>
      <c r="C51" s="45"/>
      <c r="D51" s="126"/>
      <c r="E51" s="10"/>
    </row>
    <row r="52" spans="1:5" ht="15.75">
      <c r="A52" s="31"/>
      <c r="B52" s="45"/>
      <c r="C52" s="9"/>
      <c r="D52" s="126"/>
      <c r="E52" s="10"/>
    </row>
    <row r="53" spans="1:5" ht="15.75">
      <c r="A53" s="31" t="s">
        <v>308</v>
      </c>
      <c r="B53" s="45" t="s">
        <v>309</v>
      </c>
      <c r="C53" s="2"/>
      <c r="D53" s="126"/>
      <c r="E53" s="10"/>
    </row>
    <row r="54" spans="1:5" ht="15.75">
      <c r="A54" s="3" t="s">
        <v>310</v>
      </c>
      <c r="B54" s="18" t="s">
        <v>186</v>
      </c>
      <c r="C54" s="71" t="s">
        <v>613</v>
      </c>
      <c r="D54" s="126">
        <v>0.5</v>
      </c>
      <c r="E54" s="10">
        <f>ROUND($H$18*D54,0)</f>
        <v>4783</v>
      </c>
    </row>
    <row r="55" spans="1:5" ht="15.75">
      <c r="A55" s="3"/>
      <c r="B55" s="2"/>
      <c r="C55" s="2"/>
      <c r="D55" s="126"/>
      <c r="E55" s="10"/>
    </row>
    <row r="56" spans="1:5" ht="15.75">
      <c r="A56" s="3"/>
      <c r="B56" s="2"/>
      <c r="C56" s="45"/>
      <c r="D56" s="126"/>
      <c r="E56" s="10"/>
    </row>
    <row r="57" spans="1:5" ht="15.75">
      <c r="A57" s="3" t="s">
        <v>313</v>
      </c>
      <c r="B57" s="18" t="s">
        <v>314</v>
      </c>
      <c r="C57" s="9"/>
      <c r="D57" s="126"/>
      <c r="E57" s="10"/>
    </row>
    <row r="58" spans="1:5" ht="15.75">
      <c r="A58" s="3" t="s">
        <v>315</v>
      </c>
      <c r="B58" s="2" t="s">
        <v>316</v>
      </c>
      <c r="C58" s="9"/>
      <c r="D58" s="126"/>
      <c r="E58" s="10"/>
    </row>
    <row r="59" spans="1:5" ht="18.75">
      <c r="A59" s="5" t="s">
        <v>43</v>
      </c>
      <c r="B59" s="2" t="s">
        <v>94</v>
      </c>
      <c r="C59" s="71" t="s">
        <v>690</v>
      </c>
      <c r="D59" s="126">
        <v>1</v>
      </c>
      <c r="E59" s="10">
        <f>ROUND($H$18*D59,0)</f>
        <v>9566</v>
      </c>
    </row>
    <row r="60" spans="1:5" ht="15.75">
      <c r="A60" s="3"/>
      <c r="B60" s="2"/>
      <c r="C60" s="9"/>
      <c r="D60" s="126"/>
      <c r="E60" s="10"/>
    </row>
    <row r="61" spans="1:5" ht="15.75">
      <c r="A61" s="3"/>
      <c r="B61" s="2"/>
      <c r="C61" s="9"/>
      <c r="D61" s="126"/>
      <c r="E61" s="10"/>
    </row>
    <row r="62" spans="1:5" ht="18.75">
      <c r="A62" s="5" t="s">
        <v>43</v>
      </c>
      <c r="B62" s="39" t="s">
        <v>108</v>
      </c>
      <c r="C62" s="71" t="s">
        <v>690</v>
      </c>
      <c r="D62" s="126">
        <v>1</v>
      </c>
      <c r="E62" s="10">
        <f>ROUND($H$18*D62,0)</f>
        <v>9566</v>
      </c>
    </row>
    <row r="63" spans="1:5" ht="15.75">
      <c r="A63" s="31"/>
      <c r="B63" s="45"/>
      <c r="C63" s="9"/>
      <c r="D63" s="126"/>
      <c r="E63" s="10"/>
    </row>
    <row r="64" spans="1:5" ht="15.75">
      <c r="A64" s="31"/>
      <c r="B64" s="45"/>
      <c r="C64" s="9"/>
      <c r="D64" s="126"/>
      <c r="E64" s="10"/>
    </row>
    <row r="65" spans="1:5" ht="18.75">
      <c r="A65" s="5" t="s">
        <v>43</v>
      </c>
      <c r="B65" s="2" t="s">
        <v>60</v>
      </c>
      <c r="C65" s="71" t="s">
        <v>690</v>
      </c>
      <c r="D65" s="126">
        <v>1</v>
      </c>
      <c r="E65" s="10">
        <f>ROUND($H$18*D65,0)</f>
        <v>9566</v>
      </c>
    </row>
    <row r="66" spans="1:5" ht="15.75">
      <c r="A66" s="31"/>
      <c r="B66" s="45"/>
      <c r="C66" s="2"/>
      <c r="D66" s="126"/>
      <c r="E66" s="10"/>
    </row>
    <row r="67" spans="1:5" ht="15.75">
      <c r="A67" s="31"/>
      <c r="B67" s="2"/>
      <c r="C67" s="9"/>
      <c r="D67" s="126"/>
      <c r="E67" s="10"/>
    </row>
    <row r="68" spans="1:5" ht="18.75">
      <c r="A68" s="5" t="s">
        <v>43</v>
      </c>
      <c r="B68" s="2" t="s">
        <v>317</v>
      </c>
      <c r="C68" s="71" t="s">
        <v>690</v>
      </c>
      <c r="D68" s="126">
        <v>1</v>
      </c>
      <c r="E68" s="10">
        <f>ROUND($H$18*D68,0)</f>
        <v>9566</v>
      </c>
    </row>
    <row r="69" spans="1:5" ht="15.75">
      <c r="A69" s="31"/>
      <c r="B69" s="45"/>
      <c r="C69" s="9"/>
      <c r="D69" s="126"/>
      <c r="E69" s="10"/>
    </row>
    <row r="70" spans="1:5" ht="15.75">
      <c r="A70" s="31"/>
      <c r="B70" s="45"/>
      <c r="C70" s="2"/>
      <c r="D70" s="126"/>
      <c r="E70" s="10"/>
    </row>
    <row r="71" spans="1:5" ht="18.75">
      <c r="A71" s="5" t="s">
        <v>43</v>
      </c>
      <c r="B71" s="2" t="s">
        <v>90</v>
      </c>
      <c r="C71" s="71" t="s">
        <v>690</v>
      </c>
      <c r="D71" s="126">
        <v>0.6</v>
      </c>
      <c r="E71" s="10">
        <f>ROUND($H$18*D71,0)</f>
        <v>5740</v>
      </c>
    </row>
    <row r="72" spans="1:5" ht="15.75">
      <c r="A72" s="31"/>
      <c r="B72" s="45"/>
      <c r="C72" s="2"/>
      <c r="D72" s="126"/>
      <c r="E72" s="10"/>
    </row>
    <row r="73" spans="1:5" ht="15.75">
      <c r="A73" s="3"/>
      <c r="B73" s="2"/>
      <c r="C73" s="9"/>
      <c r="D73" s="126"/>
      <c r="E73" s="10"/>
    </row>
    <row r="74" spans="1:5" ht="18.75">
      <c r="A74" s="5" t="s">
        <v>43</v>
      </c>
      <c r="B74" s="2" t="s">
        <v>92</v>
      </c>
      <c r="C74" s="71" t="s">
        <v>690</v>
      </c>
      <c r="D74" s="126">
        <v>1</v>
      </c>
      <c r="E74" s="10">
        <f>ROUND($H$18*D74,0)</f>
        <v>9566</v>
      </c>
    </row>
    <row r="75" spans="1:5" ht="15.75">
      <c r="A75" s="3"/>
      <c r="B75" s="2"/>
      <c r="C75" s="45"/>
      <c r="D75" s="126"/>
      <c r="E75" s="10"/>
    </row>
    <row r="76" spans="1:5" ht="15.75">
      <c r="A76" s="28"/>
      <c r="B76" s="44"/>
      <c r="C76" s="9"/>
      <c r="D76" s="126"/>
      <c r="E76" s="10"/>
    </row>
    <row r="77" spans="1:5" ht="15.75">
      <c r="A77" s="3" t="s">
        <v>318</v>
      </c>
      <c r="B77" s="2" t="s">
        <v>319</v>
      </c>
      <c r="C77" s="71" t="s">
        <v>624</v>
      </c>
      <c r="D77" s="126">
        <v>0.3</v>
      </c>
      <c r="E77" s="10">
        <f>ROUND($H$18*D77,0)</f>
        <v>2870</v>
      </c>
    </row>
    <row r="78" spans="1:5" ht="15.75">
      <c r="A78" s="3"/>
      <c r="B78" s="2"/>
      <c r="C78" s="9"/>
      <c r="D78" s="126"/>
      <c r="E78" s="10"/>
    </row>
    <row r="79" spans="1:5" ht="15.75">
      <c r="A79" s="3"/>
      <c r="B79" s="2"/>
      <c r="C79" s="18"/>
      <c r="D79" s="126"/>
      <c r="E79" s="10"/>
    </row>
    <row r="80" spans="1:5" ht="15.75">
      <c r="A80" s="3" t="s">
        <v>320</v>
      </c>
      <c r="B80" s="2" t="s">
        <v>321</v>
      </c>
      <c r="C80" s="71" t="s">
        <v>683</v>
      </c>
      <c r="D80" s="126">
        <v>0.05</v>
      </c>
      <c r="E80" s="10">
        <f>ROUND($H$18*D80,0)</f>
        <v>478</v>
      </c>
    </row>
    <row r="81" spans="1:5" ht="15.75">
      <c r="A81" s="3"/>
      <c r="B81" s="2"/>
      <c r="C81" s="45"/>
      <c r="D81" s="126"/>
      <c r="E81" s="10"/>
    </row>
    <row r="82" spans="1:5" ht="15.75">
      <c r="A82" s="3"/>
      <c r="B82" s="2"/>
      <c r="C82" s="45"/>
      <c r="D82" s="126"/>
      <c r="E82" s="10"/>
    </row>
    <row r="83" spans="1:5" ht="15.75">
      <c r="A83" s="3" t="s">
        <v>322</v>
      </c>
      <c r="B83" s="2" t="s">
        <v>323</v>
      </c>
      <c r="C83" s="2"/>
      <c r="D83" s="126"/>
      <c r="E83" s="10"/>
    </row>
    <row r="84" spans="1:5" ht="15.75">
      <c r="A84" s="5" t="s">
        <v>43</v>
      </c>
      <c r="B84" s="2" t="s">
        <v>324</v>
      </c>
      <c r="C84" s="71" t="s">
        <v>684</v>
      </c>
      <c r="D84" s="126">
        <v>0.1</v>
      </c>
      <c r="E84" s="10">
        <f>ROUND($H$18*D84,0)</f>
        <v>957</v>
      </c>
    </row>
    <row r="85" spans="1:5" ht="15.75">
      <c r="A85" s="28"/>
      <c r="B85" s="44"/>
      <c r="C85" s="2"/>
      <c r="D85" s="126"/>
      <c r="E85" s="10"/>
    </row>
    <row r="86" spans="1:5" ht="15.75">
      <c r="A86" s="3"/>
      <c r="B86" s="2"/>
      <c r="C86" s="71"/>
      <c r="D86" s="126"/>
      <c r="E86" s="10"/>
    </row>
    <row r="87" spans="1:5" ht="15.75">
      <c r="A87" s="5" t="s">
        <v>43</v>
      </c>
      <c r="B87" s="2" t="s">
        <v>325</v>
      </c>
      <c r="C87" s="71" t="s">
        <v>684</v>
      </c>
      <c r="D87" s="126">
        <v>0.2</v>
      </c>
      <c r="E87" s="10">
        <f>ROUND($H$18*D87,0)</f>
        <v>1913</v>
      </c>
    </row>
    <row r="88" spans="1:5" ht="15.75">
      <c r="A88" s="31"/>
      <c r="B88" s="45"/>
      <c r="C88" s="71"/>
      <c r="D88" s="126"/>
      <c r="E88" s="10"/>
    </row>
    <row r="89" spans="1:5" ht="15.75">
      <c r="A89" s="3"/>
      <c r="B89" s="2"/>
      <c r="C89" s="2"/>
      <c r="D89" s="126"/>
      <c r="E89" s="10"/>
    </row>
    <row r="90" spans="1:5" ht="15.75">
      <c r="A90" s="5" t="s">
        <v>43</v>
      </c>
      <c r="B90" s="2" t="s">
        <v>326</v>
      </c>
      <c r="C90" s="71" t="s">
        <v>684</v>
      </c>
      <c r="D90" s="126">
        <v>0.15</v>
      </c>
      <c r="E90" s="10">
        <f>ROUND($H$18*D90,0)</f>
        <v>1435</v>
      </c>
    </row>
    <row r="91" spans="1:5" ht="15.75">
      <c r="A91" s="31"/>
      <c r="B91" s="45"/>
      <c r="C91" s="2"/>
      <c r="D91" s="126"/>
      <c r="E91" s="10"/>
    </row>
    <row r="92" spans="1:5" ht="15.75">
      <c r="A92" s="3"/>
      <c r="B92" s="22"/>
      <c r="C92" s="45"/>
      <c r="D92" s="126"/>
      <c r="E92" s="10"/>
    </row>
    <row r="93" spans="1:5" ht="15.75">
      <c r="A93" s="5" t="s">
        <v>43</v>
      </c>
      <c r="B93" s="2" t="s">
        <v>327</v>
      </c>
      <c r="C93" s="71" t="s">
        <v>684</v>
      </c>
      <c r="D93" s="126">
        <v>0.2</v>
      </c>
      <c r="E93" s="10">
        <f>ROUND($H$18*D93,0)</f>
        <v>1913</v>
      </c>
    </row>
    <row r="94" spans="1:5" ht="15.75">
      <c r="A94" s="85"/>
      <c r="B94" s="86"/>
      <c r="C94" s="45"/>
      <c r="D94" s="126"/>
      <c r="E94" s="10"/>
    </row>
    <row r="95" spans="1:5" ht="15.75">
      <c r="A95" s="28"/>
      <c r="B95" s="44"/>
      <c r="C95" s="43"/>
      <c r="D95" s="126"/>
      <c r="E95" s="10"/>
    </row>
    <row r="96" spans="1:5" ht="15.75">
      <c r="A96" s="5" t="s">
        <v>43</v>
      </c>
      <c r="B96" s="2" t="s">
        <v>328</v>
      </c>
      <c r="C96" s="71" t="s">
        <v>684</v>
      </c>
      <c r="D96" s="126">
        <v>0.15</v>
      </c>
      <c r="E96" s="10">
        <f>ROUND($H$18*D96,0)</f>
        <v>1435</v>
      </c>
    </row>
    <row r="97" spans="1:5" ht="15.75">
      <c r="A97" s="3"/>
      <c r="B97" s="18"/>
      <c r="C97" s="9"/>
      <c r="D97" s="126"/>
      <c r="E97" s="10"/>
    </row>
    <row r="98" spans="1:5" ht="15.75">
      <c r="A98" s="27"/>
      <c r="B98" s="43"/>
      <c r="C98" s="2"/>
      <c r="D98" s="126"/>
      <c r="E98" s="10"/>
    </row>
    <row r="99" spans="1:5" ht="15.75">
      <c r="A99" s="5" t="s">
        <v>43</v>
      </c>
      <c r="B99" s="2" t="s">
        <v>329</v>
      </c>
      <c r="C99" s="71" t="s">
        <v>684</v>
      </c>
      <c r="D99" s="126">
        <v>0.2</v>
      </c>
      <c r="E99" s="10">
        <f>ROUND($H$18*D99,0)</f>
        <v>1913</v>
      </c>
    </row>
    <row r="100" spans="1:5" ht="15.75">
      <c r="A100" s="31"/>
      <c r="B100" s="4"/>
      <c r="C100" s="2"/>
      <c r="D100" s="126"/>
      <c r="E100" s="10"/>
    </row>
    <row r="101" spans="1:5" ht="15.75">
      <c r="A101" s="31"/>
      <c r="B101" s="45"/>
      <c r="C101" s="9"/>
      <c r="D101" s="126"/>
      <c r="E101" s="10"/>
    </row>
    <row r="102" spans="1:5" ht="15.75">
      <c r="A102" s="5" t="s">
        <v>43</v>
      </c>
      <c r="B102" s="2" t="s">
        <v>330</v>
      </c>
      <c r="C102" s="71" t="s">
        <v>684</v>
      </c>
      <c r="D102" s="126">
        <v>0.2</v>
      </c>
      <c r="E102" s="10">
        <f>ROUND($H$18*D102,0)</f>
        <v>1913</v>
      </c>
    </row>
    <row r="103" spans="1:5" ht="15.75">
      <c r="A103" s="3"/>
      <c r="B103" s="18"/>
      <c r="C103" s="9"/>
      <c r="D103" s="126"/>
      <c r="E103" s="10"/>
    </row>
    <row r="104" spans="1:5" ht="15.75">
      <c r="A104" s="31"/>
      <c r="B104" s="45"/>
      <c r="C104" s="2"/>
      <c r="D104" s="126"/>
      <c r="E104" s="10"/>
    </row>
    <row r="105" spans="1:5" ht="15.75">
      <c r="A105" s="3" t="s">
        <v>331</v>
      </c>
      <c r="B105" s="18" t="s">
        <v>332</v>
      </c>
      <c r="C105" s="9"/>
      <c r="D105" s="126"/>
      <c r="E105" s="10"/>
    </row>
    <row r="106" spans="1:5" ht="31.5">
      <c r="A106" s="5" t="s">
        <v>43</v>
      </c>
      <c r="B106" s="2" t="s">
        <v>333</v>
      </c>
      <c r="C106" s="71" t="s">
        <v>685</v>
      </c>
      <c r="D106" s="126">
        <v>0.01</v>
      </c>
      <c r="E106" s="10">
        <f>ROUND($H$18*D106,0)</f>
        <v>96</v>
      </c>
    </row>
    <row r="107" spans="1:5" ht="15.75">
      <c r="A107" s="3"/>
      <c r="B107" s="18"/>
      <c r="C107" s="45"/>
      <c r="D107" s="126"/>
      <c r="E107" s="10"/>
    </row>
    <row r="108" spans="1:5" ht="15.75">
      <c r="A108" s="3"/>
      <c r="B108" s="18"/>
      <c r="C108" s="9"/>
      <c r="D108" s="126"/>
      <c r="E108" s="10"/>
    </row>
    <row r="109" spans="1:5" ht="15.75">
      <c r="A109" s="5" t="s">
        <v>43</v>
      </c>
      <c r="B109" s="2" t="s">
        <v>334</v>
      </c>
      <c r="C109" s="71" t="s">
        <v>686</v>
      </c>
      <c r="D109" s="126">
        <v>0.02</v>
      </c>
      <c r="E109" s="10">
        <f>ROUND($H$18*D109,0)</f>
        <v>191</v>
      </c>
    </row>
    <row r="110" spans="1:5" ht="15.75">
      <c r="A110" s="31"/>
      <c r="B110" s="4"/>
      <c r="C110" s="9"/>
      <c r="D110" s="126"/>
      <c r="E110" s="10"/>
    </row>
    <row r="111" spans="1:5" ht="15.75">
      <c r="A111" s="31"/>
      <c r="B111" s="4"/>
      <c r="C111" s="2"/>
      <c r="D111" s="126"/>
      <c r="E111" s="10"/>
    </row>
    <row r="112" spans="1:5" ht="15.75">
      <c r="A112" s="5" t="s">
        <v>43</v>
      </c>
      <c r="B112" s="2" t="s">
        <v>335</v>
      </c>
      <c r="C112" s="71" t="s">
        <v>686</v>
      </c>
      <c r="D112" s="126">
        <v>0.02</v>
      </c>
      <c r="E112" s="10">
        <f>ROUND($H$18*D112,0)</f>
        <v>191</v>
      </c>
    </row>
    <row r="113" spans="1:5" ht="15.75">
      <c r="A113" s="31"/>
      <c r="B113" s="4"/>
      <c r="C113" s="2"/>
      <c r="D113" s="126"/>
      <c r="E113" s="10"/>
    </row>
    <row r="114" spans="1:5" ht="15.75">
      <c r="A114" s="28"/>
      <c r="B114" s="44"/>
      <c r="C114" s="45"/>
      <c r="D114" s="126"/>
      <c r="E114" s="10"/>
    </row>
    <row r="115" spans="1:5" ht="15.75">
      <c r="A115" s="3" t="s">
        <v>336</v>
      </c>
      <c r="B115" s="44" t="s">
        <v>337</v>
      </c>
      <c r="C115" s="71" t="s">
        <v>619</v>
      </c>
      <c r="D115" s="126">
        <v>0.3</v>
      </c>
      <c r="E115" s="10">
        <f>ROUND($H$18*D115,0)</f>
        <v>2870</v>
      </c>
    </row>
    <row r="116" spans="1:5" ht="15.75">
      <c r="A116" s="28"/>
      <c r="B116" s="39"/>
      <c r="C116" s="18"/>
      <c r="D116" s="126"/>
      <c r="E116" s="10"/>
    </row>
    <row r="117" spans="1:5" ht="15.75">
      <c r="A117" s="3"/>
      <c r="B117" s="18"/>
      <c r="C117" s="18"/>
      <c r="D117" s="126"/>
      <c r="E117" s="10"/>
    </row>
    <row r="118" spans="1:5" ht="15.75">
      <c r="A118" s="3" t="s">
        <v>338</v>
      </c>
      <c r="B118" s="2" t="s">
        <v>339</v>
      </c>
      <c r="C118" s="71" t="s">
        <v>613</v>
      </c>
      <c r="D118" s="126">
        <v>0.2</v>
      </c>
      <c r="E118" s="10">
        <f>ROUND($H$18*D118,0)</f>
        <v>1913</v>
      </c>
    </row>
    <row r="119" spans="1:5" ht="15.75">
      <c r="A119" s="31"/>
      <c r="B119" s="4"/>
      <c r="C119" s="9"/>
      <c r="D119" s="126"/>
      <c r="E119" s="10"/>
    </row>
    <row r="120" spans="1:5" ht="15.75">
      <c r="A120" s="31"/>
      <c r="B120" s="4"/>
      <c r="C120" s="9"/>
      <c r="D120" s="126"/>
      <c r="E120" s="10"/>
    </row>
    <row r="121" spans="1:5" ht="15.75">
      <c r="A121" s="31" t="s">
        <v>340</v>
      </c>
      <c r="B121" s="45" t="s">
        <v>341</v>
      </c>
      <c r="C121" s="9"/>
      <c r="D121" s="126"/>
      <c r="E121" s="10"/>
    </row>
    <row r="122" spans="1:5" ht="15.75">
      <c r="A122" s="3" t="s">
        <v>342</v>
      </c>
      <c r="B122" s="18" t="s">
        <v>186</v>
      </c>
      <c r="C122" s="71" t="s">
        <v>613</v>
      </c>
      <c r="D122" s="126">
        <v>1</v>
      </c>
      <c r="E122" s="10">
        <f>ROUND($H$18*D122,0)</f>
        <v>9566</v>
      </c>
    </row>
    <row r="123" spans="1:5" ht="15.75">
      <c r="A123" s="3"/>
      <c r="B123" s="18"/>
      <c r="C123" s="9"/>
      <c r="D123" s="126"/>
      <c r="E123" s="10"/>
    </row>
    <row r="124" spans="1:5" ht="15.75">
      <c r="A124" s="27"/>
      <c r="B124" s="43"/>
      <c r="C124" s="9"/>
      <c r="D124" s="126"/>
      <c r="E124" s="10"/>
    </row>
    <row r="125" spans="1:5" ht="15.75">
      <c r="A125" s="3" t="s">
        <v>343</v>
      </c>
      <c r="B125" s="18" t="s">
        <v>344</v>
      </c>
      <c r="C125" s="9"/>
      <c r="D125" s="126"/>
      <c r="E125" s="10"/>
    </row>
    <row r="126" spans="1:5" ht="15.75">
      <c r="A126" s="3" t="s">
        <v>345</v>
      </c>
      <c r="B126" s="39" t="s">
        <v>205</v>
      </c>
      <c r="C126" s="18"/>
      <c r="D126" s="126"/>
      <c r="E126" s="10"/>
    </row>
    <row r="127" spans="1:5" ht="31.5">
      <c r="A127" s="5" t="s">
        <v>43</v>
      </c>
      <c r="B127" s="2" t="s">
        <v>346</v>
      </c>
      <c r="C127" s="71" t="s">
        <v>687</v>
      </c>
      <c r="D127" s="126">
        <v>0.2</v>
      </c>
      <c r="E127" s="10">
        <f>ROUND($H$18*D127,0)</f>
        <v>1913</v>
      </c>
    </row>
    <row r="128" spans="1:5" ht="15.75">
      <c r="A128" s="3"/>
      <c r="B128" s="18"/>
      <c r="C128" s="9"/>
      <c r="D128" s="126"/>
      <c r="E128" s="10"/>
    </row>
    <row r="129" spans="1:5" ht="15.75">
      <c r="A129" s="3"/>
      <c r="B129" s="18"/>
      <c r="C129" s="9"/>
      <c r="D129" s="126"/>
      <c r="E129" s="10"/>
    </row>
    <row r="130" spans="1:5" ht="15.75">
      <c r="A130" s="5" t="s">
        <v>43</v>
      </c>
      <c r="B130" s="2" t="s">
        <v>347</v>
      </c>
      <c r="C130" s="71" t="s">
        <v>625</v>
      </c>
      <c r="D130" s="126">
        <v>0.2</v>
      </c>
      <c r="E130" s="10">
        <f>ROUND($H$18*D130,0)</f>
        <v>1913</v>
      </c>
    </row>
    <row r="131" spans="1:5" ht="15.75">
      <c r="A131" s="3"/>
      <c r="B131" s="18"/>
      <c r="C131" s="18"/>
      <c r="D131" s="126"/>
      <c r="E131" s="10"/>
    </row>
    <row r="132" spans="1:5" ht="15.75">
      <c r="A132" s="3"/>
      <c r="B132" s="18"/>
      <c r="C132" s="9"/>
      <c r="D132" s="126"/>
      <c r="E132" s="10"/>
    </row>
    <row r="133" spans="1:5" ht="15.75">
      <c r="A133" s="5" t="s">
        <v>43</v>
      </c>
      <c r="B133" s="2" t="s">
        <v>348</v>
      </c>
      <c r="C133" s="71" t="s">
        <v>625</v>
      </c>
      <c r="D133" s="126">
        <v>0.5</v>
      </c>
      <c r="E133" s="10">
        <f>ROUND($H$18*D133,0)</f>
        <v>4783</v>
      </c>
    </row>
    <row r="134" spans="1:5" ht="15.75">
      <c r="A134" s="3"/>
      <c r="B134" s="22"/>
      <c r="C134" s="18"/>
      <c r="D134" s="126"/>
      <c r="E134" s="10"/>
    </row>
    <row r="135" spans="1:5" ht="15.75">
      <c r="A135" s="3"/>
      <c r="B135" s="22"/>
      <c r="C135" s="18"/>
      <c r="D135" s="126"/>
      <c r="E135" s="10"/>
    </row>
    <row r="136" spans="1:5" ht="15.75">
      <c r="A136" s="5" t="s">
        <v>43</v>
      </c>
      <c r="B136" s="2" t="s">
        <v>350</v>
      </c>
      <c r="C136" s="71" t="s">
        <v>645</v>
      </c>
      <c r="D136" s="126">
        <v>0.2</v>
      </c>
      <c r="E136" s="10">
        <f>ROUND($H$18*D136,0)</f>
        <v>1913</v>
      </c>
    </row>
    <row r="137" spans="1:5" ht="15.75">
      <c r="A137" s="31"/>
      <c r="B137" s="45"/>
      <c r="C137" s="18"/>
      <c r="D137" s="126"/>
      <c r="E137" s="10"/>
    </row>
    <row r="138" spans="1:5" ht="15.75">
      <c r="A138" s="28"/>
      <c r="B138" s="44"/>
      <c r="C138" s="18"/>
      <c r="D138" s="126"/>
      <c r="E138" s="10"/>
    </row>
    <row r="139" spans="1:5" ht="15.75">
      <c r="A139" s="3" t="s">
        <v>349</v>
      </c>
      <c r="B139" s="39" t="s">
        <v>206</v>
      </c>
      <c r="C139" s="71" t="s">
        <v>624</v>
      </c>
      <c r="D139" s="126">
        <v>0.2</v>
      </c>
      <c r="E139" s="10">
        <f>ROUND($H$18*D139,0)</f>
        <v>1913</v>
      </c>
    </row>
    <row r="140" spans="1:5" ht="15.75">
      <c r="A140" s="3"/>
      <c r="B140" s="18"/>
      <c r="C140" s="119"/>
      <c r="D140" s="126"/>
      <c r="E140" s="10"/>
    </row>
    <row r="141" spans="1:5" ht="15.75">
      <c r="A141" s="27"/>
      <c r="B141" s="43"/>
      <c r="C141" s="52"/>
      <c r="D141" s="126"/>
      <c r="E141" s="10"/>
    </row>
    <row r="142" spans="1:5" ht="15.75">
      <c r="A142" s="3" t="s">
        <v>351</v>
      </c>
      <c r="B142" s="39" t="s">
        <v>207</v>
      </c>
      <c r="C142" s="9"/>
      <c r="D142" s="126"/>
      <c r="E142" s="10"/>
    </row>
    <row r="143" spans="1:5" ht="15.75">
      <c r="A143" s="5" t="s">
        <v>43</v>
      </c>
      <c r="B143" s="39" t="s">
        <v>352</v>
      </c>
      <c r="C143" s="50"/>
      <c r="D143" s="126">
        <v>0</v>
      </c>
      <c r="E143" s="10">
        <f>ROUND($H$18*D143,0)</f>
        <v>0</v>
      </c>
    </row>
    <row r="144" spans="1:5" ht="15.75">
      <c r="A144" s="31"/>
      <c r="B144" s="45"/>
      <c r="C144" s="51"/>
      <c r="D144" s="126"/>
      <c r="E144" s="10"/>
    </row>
    <row r="145" spans="1:5" ht="15.75">
      <c r="A145" s="31"/>
      <c r="B145" s="4"/>
      <c r="C145" s="9"/>
      <c r="D145" s="126"/>
      <c r="E145" s="10"/>
    </row>
    <row r="146" spans="1:5" ht="15.75">
      <c r="A146" s="5" t="s">
        <v>43</v>
      </c>
      <c r="B146" s="39" t="s">
        <v>353</v>
      </c>
      <c r="C146" s="71" t="s">
        <v>687</v>
      </c>
      <c r="D146" s="126">
        <v>0.2</v>
      </c>
      <c r="E146" s="10">
        <f>ROUND($H$18*D146,0)</f>
        <v>1913</v>
      </c>
    </row>
    <row r="147" spans="1:5" ht="15.75">
      <c r="A147" s="31"/>
      <c r="B147" s="45"/>
      <c r="C147" s="9"/>
      <c r="D147" s="126"/>
      <c r="E147" s="10"/>
    </row>
    <row r="148" spans="1:5" ht="15.75">
      <c r="A148" s="28"/>
      <c r="B148" s="44"/>
      <c r="C148" s="9"/>
      <c r="D148" s="126"/>
      <c r="E148" s="10"/>
    </row>
    <row r="149" spans="1:5" ht="15.75">
      <c r="A149" s="5" t="s">
        <v>43</v>
      </c>
      <c r="B149" s="44" t="s">
        <v>354</v>
      </c>
      <c r="C149" s="71" t="s">
        <v>688</v>
      </c>
      <c r="D149" s="126">
        <v>0.05</v>
      </c>
      <c r="E149" s="10">
        <f>ROUND($H$18*D149,0)</f>
        <v>478</v>
      </c>
    </row>
    <row r="150" spans="1:5" ht="15.75">
      <c r="A150" s="28"/>
      <c r="B150" s="44"/>
      <c r="C150" s="51"/>
      <c r="D150" s="126"/>
      <c r="E150" s="10"/>
    </row>
    <row r="151" spans="1:5" ht="15.75">
      <c r="A151" s="28"/>
      <c r="B151" s="44"/>
      <c r="C151" s="45"/>
      <c r="D151" s="126"/>
      <c r="E151" s="10"/>
    </row>
    <row r="152" spans="1:5" ht="15.75">
      <c r="A152" s="5" t="s">
        <v>43</v>
      </c>
      <c r="B152" s="39" t="s">
        <v>355</v>
      </c>
      <c r="C152" s="71" t="s">
        <v>624</v>
      </c>
      <c r="D152" s="126">
        <v>0.1</v>
      </c>
      <c r="E152" s="10">
        <f>ROUND($H$18*D152,0)</f>
        <v>957</v>
      </c>
    </row>
    <row r="153" spans="1:5" ht="15.75">
      <c r="A153" s="3"/>
      <c r="B153" s="18"/>
      <c r="C153" s="2"/>
      <c r="D153" s="126"/>
      <c r="E153" s="10"/>
    </row>
    <row r="154" spans="1:5" ht="15.75">
      <c r="A154" s="31"/>
      <c r="B154" s="45"/>
      <c r="C154" s="9"/>
      <c r="D154" s="126"/>
      <c r="E154" s="10"/>
    </row>
    <row r="155" spans="1:5" ht="15.75">
      <c r="A155" s="3" t="s">
        <v>356</v>
      </c>
      <c r="B155" s="2" t="s">
        <v>90</v>
      </c>
      <c r="C155" s="71" t="s">
        <v>645</v>
      </c>
      <c r="D155" s="126">
        <v>0.1</v>
      </c>
      <c r="E155" s="10">
        <f>ROUND($H$18*D155,0)</f>
        <v>957</v>
      </c>
    </row>
    <row r="156" spans="1:5" ht="15.75">
      <c r="A156" s="31"/>
      <c r="B156" s="4"/>
      <c r="C156" s="45"/>
      <c r="D156" s="126"/>
      <c r="E156" s="10"/>
    </row>
    <row r="157" spans="1:5" ht="15.75">
      <c r="A157" s="27"/>
      <c r="B157" s="43"/>
      <c r="C157" s="2"/>
      <c r="D157" s="126"/>
      <c r="E157" s="10"/>
    </row>
    <row r="158" spans="1:5" ht="15.75">
      <c r="A158" s="3" t="s">
        <v>357</v>
      </c>
      <c r="B158" s="2" t="s">
        <v>92</v>
      </c>
      <c r="C158" s="71" t="s">
        <v>639</v>
      </c>
      <c r="D158" s="126">
        <v>0.05</v>
      </c>
      <c r="E158" s="10">
        <f>ROUND($H$18*D158,0)</f>
        <v>478</v>
      </c>
    </row>
    <row r="159" spans="1:5" ht="15.75">
      <c r="A159" s="3"/>
      <c r="B159" s="18"/>
      <c r="C159" s="9"/>
      <c r="D159" s="126"/>
      <c r="E159" s="10"/>
    </row>
    <row r="160" spans="1:5" ht="15.75">
      <c r="A160" s="27"/>
      <c r="B160" s="43"/>
      <c r="C160" s="9"/>
      <c r="D160" s="126"/>
      <c r="E160" s="10"/>
    </row>
    <row r="161" spans="1:5" ht="15.75">
      <c r="A161" s="3" t="s">
        <v>358</v>
      </c>
      <c r="B161" s="18" t="s">
        <v>359</v>
      </c>
      <c r="C161" s="71" t="s">
        <v>613</v>
      </c>
      <c r="D161" s="126">
        <v>2</v>
      </c>
      <c r="E161" s="10">
        <f>ROUND($H$18*D161,0)</f>
        <v>19132</v>
      </c>
    </row>
    <row r="162" spans="1:5" ht="15.75">
      <c r="A162" s="3"/>
      <c r="B162" s="18"/>
      <c r="C162" s="9"/>
      <c r="D162" s="126"/>
      <c r="E162" s="10"/>
    </row>
    <row r="163" spans="1:5" ht="15.75">
      <c r="A163" s="31"/>
      <c r="B163" s="45"/>
      <c r="C163" s="2"/>
      <c r="D163" s="126"/>
      <c r="E163" s="10"/>
    </row>
    <row r="164" spans="1:5" ht="31.5">
      <c r="A164" s="31" t="s">
        <v>360</v>
      </c>
      <c r="B164" s="45" t="s">
        <v>361</v>
      </c>
      <c r="C164" s="9"/>
      <c r="D164" s="126"/>
      <c r="E164" s="10"/>
    </row>
    <row r="165" spans="1:5" ht="15.75">
      <c r="A165" s="3" t="s">
        <v>362</v>
      </c>
      <c r="B165" s="18" t="s">
        <v>186</v>
      </c>
      <c r="C165" s="71" t="s">
        <v>613</v>
      </c>
      <c r="D165" s="126">
        <v>0.5</v>
      </c>
      <c r="E165" s="10">
        <f>ROUND($H$18*D165,0)</f>
        <v>4783</v>
      </c>
    </row>
    <row r="166" spans="1:5" ht="15.75">
      <c r="A166" s="3"/>
      <c r="B166" s="2"/>
      <c r="C166" s="2"/>
      <c r="D166" s="126"/>
      <c r="E166" s="10"/>
    </row>
    <row r="167" spans="1:5" ht="15.75">
      <c r="A167" s="3"/>
      <c r="B167" s="18"/>
      <c r="C167" s="9"/>
      <c r="D167" s="126"/>
      <c r="E167" s="10"/>
    </row>
    <row r="168" spans="1:5" ht="15.75">
      <c r="A168" s="3" t="s">
        <v>363</v>
      </c>
      <c r="B168" s="18" t="s">
        <v>364</v>
      </c>
      <c r="C168" s="2"/>
      <c r="D168" s="126"/>
      <c r="E168" s="10"/>
    </row>
    <row r="169" spans="1:5" ht="15.75">
      <c r="A169" s="3" t="s">
        <v>365</v>
      </c>
      <c r="B169" s="18" t="s">
        <v>366</v>
      </c>
      <c r="C169" s="71" t="s">
        <v>689</v>
      </c>
      <c r="D169" s="126">
        <v>1.5</v>
      </c>
      <c r="E169" s="10">
        <f>ROUND($H$18*D169,0)</f>
        <v>14349</v>
      </c>
    </row>
    <row r="170" spans="1:5" ht="15.75">
      <c r="A170" s="3"/>
      <c r="B170" s="22"/>
      <c r="C170" s="9"/>
      <c r="D170" s="126"/>
      <c r="E170" s="10"/>
    </row>
    <row r="171" spans="1:5" ht="15.75">
      <c r="A171" s="3"/>
      <c r="B171" s="22"/>
      <c r="C171" s="2"/>
      <c r="D171" s="126"/>
      <c r="E171" s="10"/>
    </row>
    <row r="172" spans="1:5" ht="15.75">
      <c r="A172" s="3" t="s">
        <v>368</v>
      </c>
      <c r="B172" s="18" t="s">
        <v>369</v>
      </c>
      <c r="C172" s="71" t="s">
        <v>689</v>
      </c>
      <c r="D172" s="126">
        <v>1.2</v>
      </c>
      <c r="E172" s="10">
        <f>ROUND($H$18*D172,0)</f>
        <v>11479</v>
      </c>
    </row>
    <row r="173" spans="1:5" ht="15.75">
      <c r="A173" s="31"/>
      <c r="B173" s="48"/>
      <c r="C173" s="2"/>
      <c r="D173" s="126"/>
      <c r="E173" s="10"/>
    </row>
    <row r="174" spans="1:5" ht="15.75">
      <c r="A174" s="28"/>
      <c r="B174" s="44"/>
      <c r="C174" s="9"/>
      <c r="D174" s="126"/>
      <c r="E174" s="10"/>
    </row>
    <row r="175" spans="1:5" s="497" customFormat="1" ht="15.75">
      <c r="A175" s="3" t="s">
        <v>370</v>
      </c>
      <c r="B175" s="18" t="s">
        <v>371</v>
      </c>
      <c r="C175" s="71" t="s">
        <v>613</v>
      </c>
      <c r="D175" s="126">
        <v>0.5</v>
      </c>
      <c r="E175" s="10">
        <f>ROUND($H$18*D175,0)</f>
        <v>4783</v>
      </c>
    </row>
    <row r="176" spans="1:5" ht="15.75">
      <c r="A176" s="3"/>
      <c r="B176" s="50"/>
      <c r="C176" s="9"/>
      <c r="D176" s="126"/>
      <c r="E176" s="10"/>
    </row>
    <row r="177" spans="1:5" ht="15.75">
      <c r="A177" s="7"/>
      <c r="B177" s="402"/>
      <c r="C177" s="12"/>
      <c r="D177" s="427"/>
      <c r="E177" s="428"/>
    </row>
  </sheetData>
  <sheetProtection/>
  <mergeCells count="8">
    <mergeCell ref="A2:H2"/>
    <mergeCell ref="B18:E18"/>
    <mergeCell ref="A21:A22"/>
    <mergeCell ref="B21:B22"/>
    <mergeCell ref="C21:C22"/>
    <mergeCell ref="D21:D22"/>
    <mergeCell ref="E21:E22"/>
    <mergeCell ref="A4:H4"/>
  </mergeCells>
  <printOptions/>
  <pageMargins left="0.75" right="0.18" top="0.25" bottom="0.16" header="0.19" footer="0.16"/>
  <pageSetup horizontalDpi="600" verticalDpi="600" orientation="landscape" paperSize="9" r:id="rId1"/>
  <headerFooter alignWithMargins="0">
    <oddFooter>&amp;C&amp;A&amp;RPage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J269"/>
  <sheetViews>
    <sheetView zoomScalePageLayoutView="0" workbookViewId="0" topLeftCell="A240">
      <selection activeCell="E205" sqref="E205"/>
    </sheetView>
  </sheetViews>
  <sheetFormatPr defaultColWidth="9.140625" defaultRowHeight="12.75"/>
  <cols>
    <col min="1" max="1" width="12.8515625" style="0" customWidth="1"/>
    <col min="2" max="2" width="40.8515625" style="0" customWidth="1"/>
    <col min="3" max="3" width="19.421875" style="0" customWidth="1"/>
    <col min="4" max="4" width="13.421875" style="0" customWidth="1"/>
    <col min="5" max="5" width="14.421875" style="0" customWidth="1"/>
    <col min="6" max="6" width="14.57421875" style="0" customWidth="1"/>
    <col min="7" max="7" width="12.7109375" style="0" customWidth="1"/>
    <col min="8" max="8" width="19.00390625" style="0" customWidth="1"/>
  </cols>
  <sheetData>
    <row r="1" ht="14.25">
      <c r="A1" s="132" t="s">
        <v>480</v>
      </c>
    </row>
    <row r="2" spans="1:8" s="415" customFormat="1" ht="25.5" customHeight="1">
      <c r="A2" s="590" t="s">
        <v>649</v>
      </c>
      <c r="B2" s="590"/>
      <c r="C2" s="590"/>
      <c r="D2" s="590"/>
      <c r="E2" s="590"/>
      <c r="F2" s="590"/>
      <c r="G2" s="590"/>
      <c r="H2" s="590"/>
    </row>
    <row r="3" spans="1:8" s="415" customFormat="1" ht="42.75" customHeight="1">
      <c r="A3" s="343" t="s">
        <v>605</v>
      </c>
      <c r="B3" s="8"/>
      <c r="C3" s="8"/>
      <c r="D3" s="8"/>
      <c r="E3" s="8"/>
      <c r="F3" s="8"/>
      <c r="G3" s="8"/>
      <c r="H3" s="8"/>
    </row>
    <row r="4" spans="1:10" s="415" customFormat="1" ht="39.75" customHeight="1">
      <c r="A4" s="647" t="s">
        <v>553</v>
      </c>
      <c r="B4" s="634"/>
      <c r="C4" s="634"/>
      <c r="D4" s="634"/>
      <c r="E4" s="634"/>
      <c r="F4" s="634"/>
      <c r="G4" s="634"/>
      <c r="H4" s="634"/>
      <c r="I4" s="416"/>
      <c r="J4" s="417"/>
    </row>
    <row r="5" spans="1:10" s="415" customFormat="1" ht="19.5" customHeight="1">
      <c r="A5" s="418" t="s">
        <v>7</v>
      </c>
      <c r="B5" s="418" t="s">
        <v>650</v>
      </c>
      <c r="C5" s="418" t="s">
        <v>565</v>
      </c>
      <c r="D5" s="418" t="s">
        <v>651</v>
      </c>
      <c r="E5" s="418" t="s">
        <v>566</v>
      </c>
      <c r="F5" s="418" t="s">
        <v>652</v>
      </c>
      <c r="G5" s="418" t="s">
        <v>568</v>
      </c>
      <c r="H5" s="418" t="s">
        <v>569</v>
      </c>
      <c r="I5" s="416"/>
      <c r="J5" s="417"/>
    </row>
    <row r="6" spans="1:10" s="415" customFormat="1" ht="19.5" customHeight="1">
      <c r="A6" s="358">
        <v>1</v>
      </c>
      <c r="B6" s="419" t="s">
        <v>682</v>
      </c>
      <c r="C6" s="358" t="s">
        <v>591</v>
      </c>
      <c r="D6" s="358">
        <v>12</v>
      </c>
      <c r="E6" s="420">
        <v>88000</v>
      </c>
      <c r="F6" s="420">
        <f aca="true" t="shared" si="0" ref="F6:F24">E6/(D6*26)</f>
        <v>282.05128205128204</v>
      </c>
      <c r="G6" s="353">
        <v>16</v>
      </c>
      <c r="H6" s="354">
        <f aca="true" t="shared" si="1" ref="H6:H25">ROUND(G6*F6,0)</f>
        <v>4513</v>
      </c>
      <c r="I6" s="416"/>
      <c r="J6" s="417"/>
    </row>
    <row r="7" spans="1:10" s="415" customFormat="1" ht="19.5" customHeight="1">
      <c r="A7" s="11">
        <f aca="true" t="shared" si="2" ref="A7:A25">A6+1</f>
        <v>2</v>
      </c>
      <c r="B7" s="360" t="s">
        <v>654</v>
      </c>
      <c r="C7" s="11" t="s">
        <v>655</v>
      </c>
      <c r="D7" s="11">
        <v>6</v>
      </c>
      <c r="E7" s="421">
        <v>10000</v>
      </c>
      <c r="F7" s="421">
        <f t="shared" si="0"/>
        <v>64.1025641025641</v>
      </c>
      <c r="G7" s="388">
        <v>16</v>
      </c>
      <c r="H7" s="10">
        <f t="shared" si="1"/>
        <v>1026</v>
      </c>
      <c r="I7" s="416"/>
      <c r="J7" s="417"/>
    </row>
    <row r="8" spans="1:10" s="415" customFormat="1" ht="19.5" customHeight="1">
      <c r="A8" s="11">
        <f t="shared" si="2"/>
        <v>3</v>
      </c>
      <c r="B8" s="360" t="s">
        <v>656</v>
      </c>
      <c r="C8" s="11" t="s">
        <v>591</v>
      </c>
      <c r="D8" s="11">
        <v>60</v>
      </c>
      <c r="E8" s="421">
        <v>800000</v>
      </c>
      <c r="F8" s="421">
        <f t="shared" si="0"/>
        <v>512.8205128205128</v>
      </c>
      <c r="G8" s="388">
        <v>16</v>
      </c>
      <c r="H8" s="10">
        <f t="shared" si="1"/>
        <v>8205</v>
      </c>
      <c r="I8" s="416"/>
      <c r="J8" s="417"/>
    </row>
    <row r="9" spans="1:10" s="415" customFormat="1" ht="19.5" customHeight="1">
      <c r="A9" s="11">
        <f t="shared" si="2"/>
        <v>4</v>
      </c>
      <c r="B9" s="360" t="s">
        <v>657</v>
      </c>
      <c r="C9" s="11" t="s">
        <v>591</v>
      </c>
      <c r="D9" s="11">
        <v>60</v>
      </c>
      <c r="E9" s="421">
        <v>340000</v>
      </c>
      <c r="F9" s="421">
        <f t="shared" si="0"/>
        <v>217.94871794871796</v>
      </c>
      <c r="G9" s="388">
        <v>16</v>
      </c>
      <c r="H9" s="10">
        <f t="shared" si="1"/>
        <v>3487</v>
      </c>
      <c r="I9" s="416"/>
      <c r="J9" s="417"/>
    </row>
    <row r="10" spans="1:10" s="415" customFormat="1" ht="19.5" customHeight="1">
      <c r="A10" s="11">
        <f t="shared" si="2"/>
        <v>5</v>
      </c>
      <c r="B10" s="360" t="s">
        <v>658</v>
      </c>
      <c r="C10" s="11" t="s">
        <v>591</v>
      </c>
      <c r="D10" s="11">
        <v>60</v>
      </c>
      <c r="E10" s="421">
        <v>2700000</v>
      </c>
      <c r="F10" s="421">
        <f t="shared" si="0"/>
        <v>1730.7692307692307</v>
      </c>
      <c r="G10" s="388">
        <v>4</v>
      </c>
      <c r="H10" s="10">
        <f t="shared" si="1"/>
        <v>6923</v>
      </c>
      <c r="I10" s="416"/>
      <c r="J10" s="417"/>
    </row>
    <row r="11" spans="1:10" s="415" customFormat="1" ht="19.5" customHeight="1">
      <c r="A11" s="11">
        <f t="shared" si="2"/>
        <v>6</v>
      </c>
      <c r="B11" s="360" t="s">
        <v>659</v>
      </c>
      <c r="C11" s="11" t="s">
        <v>591</v>
      </c>
      <c r="D11" s="11">
        <v>24</v>
      </c>
      <c r="E11" s="421">
        <v>10000</v>
      </c>
      <c r="F11" s="421">
        <f t="shared" si="0"/>
        <v>16.025641025641026</v>
      </c>
      <c r="G11" s="388">
        <v>0.3</v>
      </c>
      <c r="H11" s="10">
        <f t="shared" si="1"/>
        <v>5</v>
      </c>
      <c r="I11" s="416"/>
      <c r="J11" s="417"/>
    </row>
    <row r="12" spans="1:10" s="415" customFormat="1" ht="19.5" customHeight="1">
      <c r="A12" s="11">
        <f t="shared" si="2"/>
        <v>7</v>
      </c>
      <c r="B12" s="360" t="s">
        <v>660</v>
      </c>
      <c r="C12" s="11" t="s">
        <v>591</v>
      </c>
      <c r="D12" s="11">
        <v>1</v>
      </c>
      <c r="E12" s="421">
        <v>2500</v>
      </c>
      <c r="F12" s="421">
        <f t="shared" si="0"/>
        <v>96.15384615384616</v>
      </c>
      <c r="G12" s="388">
        <v>5</v>
      </c>
      <c r="H12" s="10">
        <f t="shared" si="1"/>
        <v>481</v>
      </c>
      <c r="I12" s="416"/>
      <c r="J12" s="417"/>
    </row>
    <row r="13" spans="1:10" s="415" customFormat="1" ht="19.5" customHeight="1">
      <c r="A13" s="11">
        <f t="shared" si="2"/>
        <v>8</v>
      </c>
      <c r="B13" s="360" t="s">
        <v>691</v>
      </c>
      <c r="C13" s="11" t="s">
        <v>591</v>
      </c>
      <c r="D13" s="11">
        <v>3</v>
      </c>
      <c r="E13" s="421">
        <v>20000</v>
      </c>
      <c r="F13" s="421">
        <f t="shared" si="0"/>
        <v>256.4102564102564</v>
      </c>
      <c r="G13" s="388">
        <v>0.5</v>
      </c>
      <c r="H13" s="10">
        <f t="shared" si="1"/>
        <v>128</v>
      </c>
      <c r="I13" s="416"/>
      <c r="J13" s="417"/>
    </row>
    <row r="14" spans="1:10" s="415" customFormat="1" ht="19.5" customHeight="1">
      <c r="A14" s="11">
        <f t="shared" si="2"/>
        <v>9</v>
      </c>
      <c r="B14" s="360" t="s">
        <v>661</v>
      </c>
      <c r="C14" s="11" t="s">
        <v>591</v>
      </c>
      <c r="D14" s="11">
        <v>12</v>
      </c>
      <c r="E14" s="421">
        <v>30000</v>
      </c>
      <c r="F14" s="421">
        <f t="shared" si="0"/>
        <v>96.15384615384616</v>
      </c>
      <c r="G14" s="388">
        <v>0.3</v>
      </c>
      <c r="H14" s="10">
        <f t="shared" si="1"/>
        <v>29</v>
      </c>
      <c r="I14" s="416"/>
      <c r="J14" s="417"/>
    </row>
    <row r="15" spans="1:10" s="415" customFormat="1" ht="19.5" customHeight="1">
      <c r="A15" s="11">
        <f t="shared" si="2"/>
        <v>10</v>
      </c>
      <c r="B15" s="360" t="s">
        <v>692</v>
      </c>
      <c r="C15" s="11" t="s">
        <v>591</v>
      </c>
      <c r="D15" s="11">
        <v>2</v>
      </c>
      <c r="E15" s="421">
        <v>3000</v>
      </c>
      <c r="F15" s="421">
        <f t="shared" si="0"/>
        <v>57.69230769230769</v>
      </c>
      <c r="G15" s="388">
        <v>0.5</v>
      </c>
      <c r="H15" s="10">
        <f t="shared" si="1"/>
        <v>29</v>
      </c>
      <c r="I15" s="416"/>
      <c r="J15" s="417"/>
    </row>
    <row r="16" spans="1:10" s="415" customFormat="1" ht="19.5" customHeight="1">
      <c r="A16" s="11">
        <f t="shared" si="2"/>
        <v>11</v>
      </c>
      <c r="B16" s="360" t="s">
        <v>662</v>
      </c>
      <c r="C16" s="11" t="s">
        <v>591</v>
      </c>
      <c r="D16" s="11">
        <v>12</v>
      </c>
      <c r="E16" s="421">
        <v>25000</v>
      </c>
      <c r="F16" s="421">
        <f t="shared" si="0"/>
        <v>80.12820512820512</v>
      </c>
      <c r="G16" s="388">
        <v>10.46</v>
      </c>
      <c r="H16" s="10">
        <f t="shared" si="1"/>
        <v>838</v>
      </c>
      <c r="I16" s="416"/>
      <c r="J16" s="417"/>
    </row>
    <row r="17" spans="1:10" s="415" customFormat="1" ht="19.5" customHeight="1">
      <c r="A17" s="11">
        <f t="shared" si="2"/>
        <v>12</v>
      </c>
      <c r="B17" s="360" t="s">
        <v>663</v>
      </c>
      <c r="C17" s="11" t="s">
        <v>591</v>
      </c>
      <c r="D17" s="11">
        <v>9</v>
      </c>
      <c r="E17" s="421">
        <v>15000</v>
      </c>
      <c r="F17" s="421">
        <f t="shared" si="0"/>
        <v>64.1025641025641</v>
      </c>
      <c r="G17" s="388">
        <v>0.05</v>
      </c>
      <c r="H17" s="10">
        <f t="shared" si="1"/>
        <v>3</v>
      </c>
      <c r="I17" s="416"/>
      <c r="J17" s="417"/>
    </row>
    <row r="18" spans="1:10" s="415" customFormat="1" ht="19.5" customHeight="1">
      <c r="A18" s="11">
        <f t="shared" si="2"/>
        <v>13</v>
      </c>
      <c r="B18" s="360" t="s">
        <v>664</v>
      </c>
      <c r="C18" s="11" t="s">
        <v>591</v>
      </c>
      <c r="D18" s="11">
        <v>36</v>
      </c>
      <c r="E18" s="421">
        <v>6000</v>
      </c>
      <c r="F18" s="421">
        <f t="shared" si="0"/>
        <v>6.410256410256411</v>
      </c>
      <c r="G18" s="388">
        <v>0.5</v>
      </c>
      <c r="H18" s="10">
        <f t="shared" si="1"/>
        <v>3</v>
      </c>
      <c r="I18" s="416"/>
      <c r="J18" s="417"/>
    </row>
    <row r="19" spans="1:10" s="415" customFormat="1" ht="19.5" customHeight="1">
      <c r="A19" s="11">
        <f t="shared" si="2"/>
        <v>14</v>
      </c>
      <c r="B19" s="360" t="s">
        <v>665</v>
      </c>
      <c r="C19" s="11" t="s">
        <v>591</v>
      </c>
      <c r="D19" s="11">
        <v>36</v>
      </c>
      <c r="E19" s="421">
        <v>120000</v>
      </c>
      <c r="F19" s="421">
        <f t="shared" si="0"/>
        <v>128.2051282051282</v>
      </c>
      <c r="G19" s="388">
        <v>4</v>
      </c>
      <c r="H19" s="10">
        <f t="shared" si="1"/>
        <v>513</v>
      </c>
      <c r="I19" s="416"/>
      <c r="J19" s="417"/>
    </row>
    <row r="20" spans="1:10" s="415" customFormat="1" ht="19.5" customHeight="1">
      <c r="A20" s="11">
        <f t="shared" si="2"/>
        <v>15</v>
      </c>
      <c r="B20" s="360" t="s">
        <v>667</v>
      </c>
      <c r="C20" s="11" t="s">
        <v>591</v>
      </c>
      <c r="D20" s="11">
        <v>36</v>
      </c>
      <c r="E20" s="421">
        <v>580000</v>
      </c>
      <c r="F20" s="421">
        <f t="shared" si="0"/>
        <v>619.6581196581196</v>
      </c>
      <c r="G20" s="388">
        <v>2.68</v>
      </c>
      <c r="H20" s="10">
        <f t="shared" si="1"/>
        <v>1661</v>
      </c>
      <c r="I20" s="416"/>
      <c r="J20" s="417"/>
    </row>
    <row r="21" spans="1:10" s="415" customFormat="1" ht="19.5" customHeight="1">
      <c r="A21" s="11">
        <f t="shared" si="2"/>
        <v>16</v>
      </c>
      <c r="B21" s="360" t="s">
        <v>668</v>
      </c>
      <c r="C21" s="11" t="s">
        <v>591</v>
      </c>
      <c r="D21" s="11">
        <v>36</v>
      </c>
      <c r="E21" s="421">
        <f>'[7]CCDCTKDD'!$E$9</f>
        <v>805000</v>
      </c>
      <c r="F21" s="421">
        <f t="shared" si="0"/>
        <v>860.042735042735</v>
      </c>
      <c r="G21" s="388">
        <v>2.68</v>
      </c>
      <c r="H21" s="10">
        <f t="shared" si="1"/>
        <v>2305</v>
      </c>
      <c r="I21" s="416"/>
      <c r="J21" s="417"/>
    </row>
    <row r="22" spans="1:10" s="415" customFormat="1" ht="19.5" customHeight="1">
      <c r="A22" s="11">
        <f t="shared" si="2"/>
        <v>17</v>
      </c>
      <c r="B22" s="360" t="s">
        <v>669</v>
      </c>
      <c r="C22" s="11" t="s">
        <v>591</v>
      </c>
      <c r="D22" s="11">
        <v>30</v>
      </c>
      <c r="E22" s="421">
        <f>'[7]CCDCTKDD'!$E$11</f>
        <v>40000</v>
      </c>
      <c r="F22" s="421">
        <f t="shared" si="0"/>
        <v>51.282051282051285</v>
      </c>
      <c r="G22" s="388">
        <v>16</v>
      </c>
      <c r="H22" s="10">
        <f t="shared" si="1"/>
        <v>821</v>
      </c>
      <c r="I22" s="416"/>
      <c r="J22" s="417"/>
    </row>
    <row r="23" spans="1:10" s="415" customFormat="1" ht="19.5" customHeight="1">
      <c r="A23" s="11">
        <f t="shared" si="2"/>
        <v>18</v>
      </c>
      <c r="B23" s="360" t="s">
        <v>670</v>
      </c>
      <c r="C23" s="11" t="s">
        <v>591</v>
      </c>
      <c r="D23" s="11">
        <v>60</v>
      </c>
      <c r="E23" s="421">
        <v>1530000</v>
      </c>
      <c r="F23" s="421">
        <f t="shared" si="0"/>
        <v>980.7692307692307</v>
      </c>
      <c r="G23" s="388">
        <v>0.12</v>
      </c>
      <c r="H23" s="10">
        <f t="shared" si="1"/>
        <v>118</v>
      </c>
      <c r="I23" s="417"/>
      <c r="J23" s="417"/>
    </row>
    <row r="24" spans="1:10" s="415" customFormat="1" ht="19.5" customHeight="1">
      <c r="A24" s="11">
        <f t="shared" si="2"/>
        <v>19</v>
      </c>
      <c r="B24" s="360" t="s">
        <v>671</v>
      </c>
      <c r="C24" s="11" t="s">
        <v>591</v>
      </c>
      <c r="D24" s="11">
        <v>60</v>
      </c>
      <c r="E24" s="421">
        <v>6300000</v>
      </c>
      <c r="F24" s="421">
        <f t="shared" si="0"/>
        <v>4038.4615384615386</v>
      </c>
      <c r="G24" s="388">
        <v>1</v>
      </c>
      <c r="H24" s="10">
        <f t="shared" si="1"/>
        <v>4038</v>
      </c>
      <c r="I24" s="417"/>
      <c r="J24" s="417"/>
    </row>
    <row r="25" spans="1:10" s="415" customFormat="1" ht="19.5" customHeight="1">
      <c r="A25" s="11">
        <f t="shared" si="2"/>
        <v>20</v>
      </c>
      <c r="B25" s="360" t="s">
        <v>672</v>
      </c>
      <c r="C25" s="11" t="s">
        <v>591</v>
      </c>
      <c r="D25" s="11"/>
      <c r="E25" s="421">
        <v>1725</v>
      </c>
      <c r="F25" s="421">
        <v>1725</v>
      </c>
      <c r="G25" s="388">
        <v>23.14</v>
      </c>
      <c r="H25" s="10">
        <f t="shared" si="1"/>
        <v>39917</v>
      </c>
      <c r="I25" s="417"/>
      <c r="J25" s="417"/>
    </row>
    <row r="26" spans="1:10" s="415" customFormat="1" ht="23.25" customHeight="1">
      <c r="A26" s="429"/>
      <c r="B26" s="430"/>
      <c r="C26" s="431"/>
      <c r="D26" s="431"/>
      <c r="E26" s="432"/>
      <c r="F26" s="433"/>
      <c r="G26" s="434"/>
      <c r="H26" s="10"/>
      <c r="I26" s="417"/>
      <c r="J26" s="417"/>
    </row>
    <row r="27" spans="1:8" ht="15.75">
      <c r="A27" s="422"/>
      <c r="B27" s="648" t="s">
        <v>673</v>
      </c>
      <c r="C27" s="649"/>
      <c r="D27" s="649"/>
      <c r="E27" s="650"/>
      <c r="F27" s="423"/>
      <c r="G27" s="422"/>
      <c r="H27" s="424">
        <f>SUM(H6:H24)*1.05+H25</f>
        <v>76799.3</v>
      </c>
    </row>
    <row r="30" spans="1:5" ht="58.5" customHeight="1">
      <c r="A30" s="605" t="s">
        <v>7</v>
      </c>
      <c r="B30" s="605" t="s">
        <v>8</v>
      </c>
      <c r="C30" s="607" t="s">
        <v>44</v>
      </c>
      <c r="D30" s="605" t="s">
        <v>601</v>
      </c>
      <c r="E30" s="605" t="s">
        <v>569</v>
      </c>
    </row>
    <row r="31" spans="1:5" ht="12.75">
      <c r="A31" s="606"/>
      <c r="B31" s="606"/>
      <c r="C31" s="606"/>
      <c r="D31" s="606"/>
      <c r="E31" s="606"/>
    </row>
    <row r="32" spans="1:5" ht="31.5">
      <c r="A32" s="390" t="s">
        <v>19</v>
      </c>
      <c r="B32" s="391" t="s">
        <v>203</v>
      </c>
      <c r="C32" s="435"/>
      <c r="D32" s="436"/>
      <c r="E32" s="397"/>
    </row>
    <row r="33" spans="1:5" ht="15.75">
      <c r="A33" s="31" t="s">
        <v>204</v>
      </c>
      <c r="B33" s="4" t="s">
        <v>186</v>
      </c>
      <c r="C33" s="9"/>
      <c r="D33" s="126"/>
      <c r="E33" s="10"/>
    </row>
    <row r="34" spans="1:5" ht="15.75">
      <c r="A34" s="28">
        <v>1</v>
      </c>
      <c r="B34" s="39" t="s">
        <v>205</v>
      </c>
      <c r="C34" s="71" t="s">
        <v>625</v>
      </c>
      <c r="D34" s="126">
        <v>0.05</v>
      </c>
      <c r="E34" s="10">
        <f>ROUND($H$27*D34,0)</f>
        <v>3840</v>
      </c>
    </row>
    <row r="35" spans="1:5" ht="15.75">
      <c r="A35" s="3"/>
      <c r="B35" s="18"/>
      <c r="C35" s="4"/>
      <c r="D35" s="126"/>
      <c r="E35" s="10"/>
    </row>
    <row r="36" spans="1:5" ht="15.75">
      <c r="A36" s="3"/>
      <c r="B36" s="18"/>
      <c r="C36" s="9"/>
      <c r="D36" s="126"/>
      <c r="E36" s="10"/>
    </row>
    <row r="37" spans="1:5" ht="15.75">
      <c r="A37" s="3">
        <v>2</v>
      </c>
      <c r="B37" s="2" t="s">
        <v>206</v>
      </c>
      <c r="C37" s="71" t="s">
        <v>627</v>
      </c>
      <c r="D37" s="126">
        <v>0.05</v>
      </c>
      <c r="E37" s="10">
        <f>ROUND($H$27*D37,0)</f>
        <v>3840</v>
      </c>
    </row>
    <row r="38" spans="1:5" ht="15.75">
      <c r="A38" s="5"/>
      <c r="B38" s="18"/>
      <c r="C38" s="9"/>
      <c r="D38" s="126"/>
      <c r="E38" s="10"/>
    </row>
    <row r="39" spans="1:5" ht="15.75">
      <c r="A39" s="5"/>
      <c r="B39" s="18"/>
      <c r="C39" s="18"/>
      <c r="D39" s="126"/>
      <c r="E39" s="10"/>
    </row>
    <row r="40" spans="1:5" ht="15.75">
      <c r="A40" s="3">
        <v>3</v>
      </c>
      <c r="B40" s="2" t="s">
        <v>207</v>
      </c>
      <c r="C40" s="71" t="s">
        <v>626</v>
      </c>
      <c r="D40" s="126">
        <v>0.05</v>
      </c>
      <c r="E40" s="10">
        <f>ROUND($H$27*D40,0)</f>
        <v>3840</v>
      </c>
    </row>
    <row r="41" spans="1:5" ht="15.75">
      <c r="A41" s="5"/>
      <c r="B41" s="18"/>
      <c r="C41" s="2"/>
      <c r="D41" s="126"/>
      <c r="E41" s="10"/>
    </row>
    <row r="42" spans="1:5" ht="15.75">
      <c r="A42" s="3"/>
      <c r="B42" s="18"/>
      <c r="C42" s="9"/>
      <c r="D42" s="126"/>
      <c r="E42" s="10"/>
    </row>
    <row r="43" spans="1:5" ht="15.75">
      <c r="A43" s="3">
        <v>4</v>
      </c>
      <c r="B43" s="2" t="s">
        <v>90</v>
      </c>
      <c r="C43" s="71" t="s">
        <v>645</v>
      </c>
      <c r="D43" s="126">
        <v>0.02</v>
      </c>
      <c r="E43" s="10">
        <f>ROUND($H$27*D43,0)</f>
        <v>1536</v>
      </c>
    </row>
    <row r="44" spans="1:5" ht="15.75">
      <c r="A44" s="3"/>
      <c r="B44" s="18"/>
      <c r="C44" s="9"/>
      <c r="D44" s="126"/>
      <c r="E44" s="10"/>
    </row>
    <row r="45" spans="1:5" ht="15.75">
      <c r="A45" s="3"/>
      <c r="B45" s="18"/>
      <c r="C45" s="9"/>
      <c r="D45" s="126"/>
      <c r="E45" s="10"/>
    </row>
    <row r="46" spans="1:5" ht="15.75">
      <c r="A46" s="28">
        <v>5</v>
      </c>
      <c r="B46" s="44" t="s">
        <v>92</v>
      </c>
      <c r="C46" s="71" t="s">
        <v>639</v>
      </c>
      <c r="D46" s="126">
        <v>0.02</v>
      </c>
      <c r="E46" s="10">
        <f>ROUND($H$27*D46,0)</f>
        <v>1536</v>
      </c>
    </row>
    <row r="47" spans="1:5" ht="15.75">
      <c r="A47" s="3"/>
      <c r="B47" s="18"/>
      <c r="C47" s="2"/>
      <c r="D47" s="126"/>
      <c r="E47" s="10"/>
    </row>
    <row r="48" spans="1:5" ht="15.75">
      <c r="A48" s="3"/>
      <c r="B48" s="18"/>
      <c r="C48" s="9"/>
      <c r="D48" s="126"/>
      <c r="E48" s="10"/>
    </row>
    <row r="49" spans="1:5" ht="15.75">
      <c r="A49" s="3">
        <v>6</v>
      </c>
      <c r="B49" s="2" t="s">
        <v>78</v>
      </c>
      <c r="C49" s="71" t="s">
        <v>626</v>
      </c>
      <c r="D49" s="126">
        <v>0.05</v>
      </c>
      <c r="E49" s="10">
        <f>ROUND($H$27*D49,0)</f>
        <v>3840</v>
      </c>
    </row>
    <row r="50" spans="1:5" ht="15.75">
      <c r="A50" s="3"/>
      <c r="B50" s="18"/>
      <c r="C50" s="2"/>
      <c r="D50" s="126"/>
      <c r="E50" s="10"/>
    </row>
    <row r="51" spans="1:5" ht="15.75">
      <c r="A51" s="3"/>
      <c r="B51" s="18"/>
      <c r="C51" s="9"/>
      <c r="D51" s="126"/>
      <c r="E51" s="10"/>
    </row>
    <row r="52" spans="1:5" ht="15.75">
      <c r="A52" s="102" t="s">
        <v>208</v>
      </c>
      <c r="B52" s="45" t="s">
        <v>209</v>
      </c>
      <c r="C52" s="2"/>
      <c r="D52" s="126"/>
      <c r="E52" s="10"/>
    </row>
    <row r="53" spans="1:5" ht="15.75">
      <c r="A53" s="31" t="s">
        <v>210</v>
      </c>
      <c r="B53" s="45" t="s">
        <v>211</v>
      </c>
      <c r="C53" s="9"/>
      <c r="D53" s="126"/>
      <c r="E53" s="10"/>
    </row>
    <row r="54" spans="1:5" ht="15.75">
      <c r="A54" s="28" t="s">
        <v>212</v>
      </c>
      <c r="B54" s="44" t="s">
        <v>94</v>
      </c>
      <c r="C54" s="9"/>
      <c r="D54" s="126"/>
      <c r="E54" s="10"/>
    </row>
    <row r="55" spans="1:5" ht="15.75">
      <c r="A55" s="5" t="s">
        <v>43</v>
      </c>
      <c r="B55" s="18" t="s">
        <v>99</v>
      </c>
      <c r="C55" s="71" t="s">
        <v>625</v>
      </c>
      <c r="D55" s="126">
        <v>2.64</v>
      </c>
      <c r="E55" s="10">
        <f>ROUND($H$27*D55,0)</f>
        <v>202750</v>
      </c>
    </row>
    <row r="56" spans="1:5" ht="15.75">
      <c r="A56" s="3"/>
      <c r="B56" s="18"/>
      <c r="C56" s="9"/>
      <c r="D56" s="126"/>
      <c r="E56" s="10"/>
    </row>
    <row r="57" spans="1:5" ht="15.75">
      <c r="A57" s="28"/>
      <c r="B57" s="44"/>
      <c r="C57" s="9"/>
      <c r="D57" s="126"/>
      <c r="E57" s="10"/>
    </row>
    <row r="58" spans="1:5" ht="15.75">
      <c r="A58" s="5" t="s">
        <v>43</v>
      </c>
      <c r="B58" s="18" t="s">
        <v>101</v>
      </c>
      <c r="C58" s="71" t="s">
        <v>625</v>
      </c>
      <c r="D58" s="126">
        <v>0.16</v>
      </c>
      <c r="E58" s="10">
        <f>ROUND($H$27*D58,0)</f>
        <v>12288</v>
      </c>
    </row>
    <row r="59" spans="1:5" ht="15.75">
      <c r="A59" s="3"/>
      <c r="B59" s="18"/>
      <c r="C59" s="18"/>
      <c r="D59" s="126"/>
      <c r="E59" s="10"/>
    </row>
    <row r="60" spans="1:5" ht="15.75">
      <c r="A60" s="31"/>
      <c r="B60" s="4"/>
      <c r="C60" s="9"/>
      <c r="D60" s="126"/>
      <c r="E60" s="10"/>
    </row>
    <row r="61" spans="1:5" ht="15.75">
      <c r="A61" s="5" t="s">
        <v>43</v>
      </c>
      <c r="B61" s="18" t="s">
        <v>103</v>
      </c>
      <c r="C61" s="71" t="s">
        <v>625</v>
      </c>
      <c r="D61" s="126">
        <v>0.12</v>
      </c>
      <c r="E61" s="10">
        <f>ROUND($H$27*D61,0)</f>
        <v>9216</v>
      </c>
    </row>
    <row r="62" spans="1:5" ht="15.75">
      <c r="A62" s="3"/>
      <c r="B62" s="18"/>
      <c r="C62" s="9"/>
      <c r="D62" s="126"/>
      <c r="E62" s="10"/>
    </row>
    <row r="63" spans="1:5" ht="15.75">
      <c r="A63" s="3"/>
      <c r="B63" s="18"/>
      <c r="C63" s="18"/>
      <c r="D63" s="126"/>
      <c r="E63" s="10"/>
    </row>
    <row r="64" spans="1:5" ht="15.75">
      <c r="A64" s="28" t="s">
        <v>213</v>
      </c>
      <c r="B64" s="44" t="s">
        <v>214</v>
      </c>
      <c r="C64" s="71" t="s">
        <v>624</v>
      </c>
      <c r="D64" s="126">
        <v>0.08</v>
      </c>
      <c r="E64" s="10">
        <f>ROUND($H$27*D64,0)</f>
        <v>6144</v>
      </c>
    </row>
    <row r="65" spans="1:5" ht="15.75">
      <c r="A65" s="3"/>
      <c r="B65" s="18"/>
      <c r="C65" s="18"/>
      <c r="D65" s="126"/>
      <c r="E65" s="10"/>
    </row>
    <row r="66" spans="1:5" ht="15.75">
      <c r="A66" s="31"/>
      <c r="B66" s="45"/>
      <c r="C66" s="9"/>
      <c r="D66" s="126"/>
      <c r="E66" s="10"/>
    </row>
    <row r="67" spans="1:5" ht="15.75">
      <c r="A67" s="28" t="s">
        <v>215</v>
      </c>
      <c r="B67" s="44" t="s">
        <v>195</v>
      </c>
      <c r="C67" s="18"/>
      <c r="D67" s="126"/>
      <c r="E67" s="10"/>
    </row>
    <row r="68" spans="1:5" ht="31.5">
      <c r="A68" s="5" t="s">
        <v>43</v>
      </c>
      <c r="B68" s="2" t="s">
        <v>216</v>
      </c>
      <c r="C68" s="71" t="s">
        <v>626</v>
      </c>
      <c r="D68" s="126">
        <v>0.24</v>
      </c>
      <c r="E68" s="10">
        <f>ROUND($H$27*D68,0)</f>
        <v>18432</v>
      </c>
    </row>
    <row r="69" spans="1:5" ht="15.75">
      <c r="A69" s="3"/>
      <c r="B69" s="18"/>
      <c r="C69" s="9"/>
      <c r="D69" s="126"/>
      <c r="E69" s="10"/>
    </row>
    <row r="70" spans="1:5" ht="15.75">
      <c r="A70" s="3"/>
      <c r="B70" s="2"/>
      <c r="C70" s="18"/>
      <c r="D70" s="126"/>
      <c r="E70" s="10"/>
    </row>
    <row r="71" spans="1:5" ht="31.5">
      <c r="A71" s="5" t="s">
        <v>43</v>
      </c>
      <c r="B71" s="2" t="s">
        <v>217</v>
      </c>
      <c r="C71" s="71" t="s">
        <v>626</v>
      </c>
      <c r="D71" s="126">
        <v>0.08</v>
      </c>
      <c r="E71" s="10">
        <f>ROUND($H$27*D71,0)</f>
        <v>6144</v>
      </c>
    </row>
    <row r="72" spans="1:5" ht="15.75">
      <c r="A72" s="3"/>
      <c r="B72" s="18"/>
      <c r="C72" s="18"/>
      <c r="D72" s="126"/>
      <c r="E72" s="10"/>
    </row>
    <row r="73" spans="1:5" ht="15.75">
      <c r="A73" s="3"/>
      <c r="B73" s="2"/>
      <c r="C73" s="9"/>
      <c r="D73" s="126"/>
      <c r="E73" s="10"/>
    </row>
    <row r="74" spans="1:5" ht="31.5">
      <c r="A74" s="5" t="s">
        <v>43</v>
      </c>
      <c r="B74" s="2" t="s">
        <v>218</v>
      </c>
      <c r="C74" s="71" t="s">
        <v>626</v>
      </c>
      <c r="D74" s="126">
        <v>0.12</v>
      </c>
      <c r="E74" s="10">
        <f>ROUND($H$27*D74,0)</f>
        <v>9216</v>
      </c>
    </row>
    <row r="75" spans="1:5" ht="15.75">
      <c r="A75" s="3"/>
      <c r="B75" s="18"/>
      <c r="C75" s="45"/>
      <c r="D75" s="126"/>
      <c r="E75" s="10"/>
    </row>
    <row r="76" spans="1:5" ht="15.75">
      <c r="A76" s="27"/>
      <c r="B76" s="43"/>
      <c r="C76" s="9"/>
      <c r="D76" s="126"/>
      <c r="E76" s="10"/>
    </row>
    <row r="77" spans="1:5" ht="15.75">
      <c r="A77" s="5" t="s">
        <v>43</v>
      </c>
      <c r="B77" s="18" t="s">
        <v>68</v>
      </c>
      <c r="C77" s="71" t="s">
        <v>626</v>
      </c>
      <c r="D77" s="126">
        <v>0.04</v>
      </c>
      <c r="E77" s="10">
        <f>ROUND($H$27*D77,0)</f>
        <v>3072</v>
      </c>
    </row>
    <row r="78" spans="1:5" ht="15.75">
      <c r="A78" s="3"/>
      <c r="B78" s="18"/>
      <c r="C78" s="18"/>
      <c r="D78" s="126"/>
      <c r="E78" s="10"/>
    </row>
    <row r="79" spans="1:5" ht="15.75">
      <c r="A79" s="27"/>
      <c r="B79" s="43"/>
      <c r="C79" s="9"/>
      <c r="D79" s="126"/>
      <c r="E79" s="10"/>
    </row>
    <row r="80" spans="1:5" ht="15.75">
      <c r="A80" s="5" t="s">
        <v>43</v>
      </c>
      <c r="B80" s="18" t="s">
        <v>70</v>
      </c>
      <c r="C80" s="71" t="s">
        <v>626</v>
      </c>
      <c r="D80" s="126">
        <v>0.18</v>
      </c>
      <c r="E80" s="10">
        <f>ROUND($H$27*D80,0)</f>
        <v>13824</v>
      </c>
    </row>
    <row r="81" spans="1:5" ht="15.75">
      <c r="A81" s="3"/>
      <c r="B81" s="18"/>
      <c r="C81" s="9"/>
      <c r="D81" s="126"/>
      <c r="E81" s="10"/>
    </row>
    <row r="82" spans="1:5" ht="15.75">
      <c r="A82" s="31"/>
      <c r="B82" s="45"/>
      <c r="C82" s="18"/>
      <c r="D82" s="126"/>
      <c r="E82" s="10"/>
    </row>
    <row r="83" spans="1:5" ht="15.75">
      <c r="A83" s="5" t="s">
        <v>43</v>
      </c>
      <c r="B83" s="18" t="s">
        <v>115</v>
      </c>
      <c r="C83" s="71" t="s">
        <v>626</v>
      </c>
      <c r="D83" s="126">
        <v>0.14</v>
      </c>
      <c r="E83" s="10">
        <f>ROUND($H$27*D83,0)</f>
        <v>10752</v>
      </c>
    </row>
    <row r="84" spans="1:5" ht="15.75">
      <c r="A84" s="3"/>
      <c r="B84" s="18"/>
      <c r="C84" s="18"/>
      <c r="D84" s="126"/>
      <c r="E84" s="10"/>
    </row>
    <row r="85" spans="1:5" ht="15.75">
      <c r="A85" s="31"/>
      <c r="B85" s="45"/>
      <c r="C85" s="9"/>
      <c r="D85" s="126"/>
      <c r="E85" s="10"/>
    </row>
    <row r="86" spans="1:5" ht="15.75">
      <c r="A86" s="5" t="s">
        <v>43</v>
      </c>
      <c r="B86" s="18" t="s">
        <v>170</v>
      </c>
      <c r="C86" s="71" t="s">
        <v>626</v>
      </c>
      <c r="D86" s="126">
        <v>0.1</v>
      </c>
      <c r="E86" s="10">
        <f>ROUND($H$27*D86,0)</f>
        <v>7680</v>
      </c>
    </row>
    <row r="87" spans="1:5" ht="15.75">
      <c r="A87" s="3"/>
      <c r="B87" s="18"/>
      <c r="C87" s="45"/>
      <c r="D87" s="126"/>
      <c r="E87" s="10"/>
    </row>
    <row r="88" spans="1:5" ht="15.75">
      <c r="A88" s="102"/>
      <c r="B88" s="113"/>
      <c r="C88" s="9"/>
      <c r="D88" s="126"/>
      <c r="E88" s="10"/>
    </row>
    <row r="89" spans="1:5" ht="15.75">
      <c r="A89" s="5" t="s">
        <v>43</v>
      </c>
      <c r="B89" s="18" t="s">
        <v>171</v>
      </c>
      <c r="C89" s="71" t="s">
        <v>646</v>
      </c>
      <c r="D89" s="126">
        <v>0.05</v>
      </c>
      <c r="E89" s="10">
        <f>ROUND($H$27*D89,0)</f>
        <v>3840</v>
      </c>
    </row>
    <row r="90" spans="1:5" ht="15.75">
      <c r="A90" s="3"/>
      <c r="B90" s="25"/>
      <c r="C90" s="9"/>
      <c r="D90" s="126"/>
      <c r="E90" s="10"/>
    </row>
    <row r="91" spans="1:5" ht="15.75">
      <c r="A91" s="3"/>
      <c r="B91" s="48"/>
      <c r="C91" s="18"/>
      <c r="D91" s="126"/>
      <c r="E91" s="10"/>
    </row>
    <row r="92" spans="1:5" ht="15.75">
      <c r="A92" s="5" t="s">
        <v>43</v>
      </c>
      <c r="B92" s="18" t="s">
        <v>77</v>
      </c>
      <c r="C92" s="71" t="s">
        <v>626</v>
      </c>
      <c r="D92" s="126">
        <v>0.25</v>
      </c>
      <c r="E92" s="10">
        <f>ROUND($H$27*D92,0)</f>
        <v>19200</v>
      </c>
    </row>
    <row r="93" spans="1:5" ht="15.75">
      <c r="A93" s="28"/>
      <c r="B93" s="44"/>
      <c r="C93" s="18"/>
      <c r="D93" s="126"/>
      <c r="E93" s="10"/>
    </row>
    <row r="94" spans="1:5" ht="15.75">
      <c r="A94" s="3"/>
      <c r="B94" s="2"/>
      <c r="C94" s="9"/>
      <c r="D94" s="126"/>
      <c r="E94" s="10"/>
    </row>
    <row r="95" spans="1:5" ht="15.75">
      <c r="A95" s="28" t="s">
        <v>219</v>
      </c>
      <c r="B95" s="44" t="s">
        <v>78</v>
      </c>
      <c r="C95" s="18"/>
      <c r="D95" s="126"/>
      <c r="E95" s="10"/>
    </row>
    <row r="96" spans="1:5" ht="31.5">
      <c r="A96" s="5" t="s">
        <v>43</v>
      </c>
      <c r="B96" s="44" t="s">
        <v>220</v>
      </c>
      <c r="C96" s="71" t="s">
        <v>626</v>
      </c>
      <c r="D96" s="126">
        <v>0.34</v>
      </c>
      <c r="E96" s="10">
        <f>ROUND($H$27*D96,0)</f>
        <v>26112</v>
      </c>
    </row>
    <row r="97" spans="1:5" ht="15.75">
      <c r="A97" s="31"/>
      <c r="B97" s="45"/>
      <c r="C97" s="18"/>
      <c r="D97" s="126"/>
      <c r="E97" s="10"/>
    </row>
    <row r="98" spans="1:5" ht="15.75">
      <c r="A98" s="6"/>
      <c r="B98" s="45"/>
      <c r="C98" s="9"/>
      <c r="D98" s="126"/>
      <c r="E98" s="10"/>
    </row>
    <row r="99" spans="1:5" ht="31.5">
      <c r="A99" s="5" t="s">
        <v>43</v>
      </c>
      <c r="B99" s="44" t="s">
        <v>221</v>
      </c>
      <c r="C99" s="71" t="s">
        <v>626</v>
      </c>
      <c r="D99" s="126">
        <v>0.1</v>
      </c>
      <c r="E99" s="10">
        <f>ROUND($H$27*D99,0)</f>
        <v>7680</v>
      </c>
    </row>
    <row r="100" spans="1:5" ht="15.75">
      <c r="A100" s="3"/>
      <c r="B100" s="18"/>
      <c r="C100" s="9"/>
      <c r="D100" s="126"/>
      <c r="E100" s="10"/>
    </row>
    <row r="101" spans="1:5" ht="15.75">
      <c r="A101" s="3"/>
      <c r="B101" s="18"/>
      <c r="C101" s="18"/>
      <c r="D101" s="126"/>
      <c r="E101" s="10"/>
    </row>
    <row r="102" spans="1:5" ht="15.75">
      <c r="A102" s="5" t="s">
        <v>43</v>
      </c>
      <c r="B102" s="18" t="s">
        <v>479</v>
      </c>
      <c r="C102" s="71" t="s">
        <v>626</v>
      </c>
      <c r="D102" s="126">
        <v>0.12</v>
      </c>
      <c r="E102" s="10">
        <f>ROUND($H$27*D102,0)</f>
        <v>9216</v>
      </c>
    </row>
    <row r="103" spans="1:5" ht="15.75">
      <c r="A103" s="3"/>
      <c r="B103" s="18"/>
      <c r="C103" s="9"/>
      <c r="D103" s="126"/>
      <c r="E103" s="10"/>
    </row>
    <row r="104" spans="1:5" ht="15.75">
      <c r="A104" s="3"/>
      <c r="B104" s="18"/>
      <c r="C104" s="18"/>
      <c r="D104" s="126"/>
      <c r="E104" s="10"/>
    </row>
    <row r="105" spans="1:5" ht="31.5">
      <c r="A105" s="5" t="s">
        <v>43</v>
      </c>
      <c r="B105" s="44" t="s">
        <v>222</v>
      </c>
      <c r="C105" s="71" t="s">
        <v>626</v>
      </c>
      <c r="D105" s="126">
        <v>0.12</v>
      </c>
      <c r="E105" s="10">
        <f>ROUND($H$27*D105,0)</f>
        <v>9216</v>
      </c>
    </row>
    <row r="106" spans="1:5" ht="15.75">
      <c r="A106" s="3"/>
      <c r="B106" s="18"/>
      <c r="C106" s="9"/>
      <c r="D106" s="126"/>
      <c r="E106" s="10"/>
    </row>
    <row r="107" spans="1:5" ht="15.75">
      <c r="A107" s="3"/>
      <c r="B107" s="2"/>
      <c r="C107" s="18"/>
      <c r="D107" s="126"/>
      <c r="E107" s="10"/>
    </row>
    <row r="108" spans="1:5" ht="15.75">
      <c r="A108" s="28" t="s">
        <v>223</v>
      </c>
      <c r="B108" s="2" t="s">
        <v>90</v>
      </c>
      <c r="C108" s="71" t="s">
        <v>645</v>
      </c>
      <c r="D108" s="126">
        <v>0.03</v>
      </c>
      <c r="E108" s="10">
        <f>ROUND($H$27*D108,0)</f>
        <v>2304</v>
      </c>
    </row>
    <row r="109" spans="1:5" ht="15.75">
      <c r="A109" s="3"/>
      <c r="B109" s="2"/>
      <c r="C109" s="9"/>
      <c r="D109" s="126"/>
      <c r="E109" s="10"/>
    </row>
    <row r="110" spans="1:5" ht="15.75">
      <c r="A110" s="3"/>
      <c r="B110" s="2"/>
      <c r="C110" s="18"/>
      <c r="D110" s="126"/>
      <c r="E110" s="10"/>
    </row>
    <row r="111" spans="1:5" ht="15.75">
      <c r="A111" s="28" t="s">
        <v>225</v>
      </c>
      <c r="B111" s="2" t="s">
        <v>92</v>
      </c>
      <c r="C111" s="71" t="s">
        <v>639</v>
      </c>
      <c r="D111" s="126">
        <v>0.04</v>
      </c>
      <c r="E111" s="10">
        <f>ROUND($H$27*D111,0)</f>
        <v>3072</v>
      </c>
    </row>
    <row r="112" spans="1:5" ht="15.75">
      <c r="A112" s="31"/>
      <c r="B112" s="45"/>
      <c r="C112" s="9"/>
      <c r="D112" s="126"/>
      <c r="E112" s="10"/>
    </row>
    <row r="113" spans="1:5" ht="15.75">
      <c r="A113" s="3"/>
      <c r="B113" s="2"/>
      <c r="C113" s="18"/>
      <c r="D113" s="126"/>
      <c r="E113" s="10"/>
    </row>
    <row r="114" spans="1:5" ht="15.75">
      <c r="A114" s="31" t="s">
        <v>226</v>
      </c>
      <c r="B114" s="45" t="s">
        <v>227</v>
      </c>
      <c r="C114" s="18"/>
      <c r="D114" s="126"/>
      <c r="E114" s="10"/>
    </row>
    <row r="115" spans="1:5" ht="15.75">
      <c r="A115" s="28" t="s">
        <v>228</v>
      </c>
      <c r="B115" s="39" t="s">
        <v>94</v>
      </c>
      <c r="C115" s="9"/>
      <c r="D115" s="126"/>
      <c r="E115" s="10"/>
    </row>
    <row r="116" spans="1:5" ht="15.75">
      <c r="A116" s="5" t="s">
        <v>43</v>
      </c>
      <c r="B116" s="39" t="s">
        <v>99</v>
      </c>
      <c r="C116" s="71" t="s">
        <v>625</v>
      </c>
      <c r="D116" s="126">
        <v>0.8</v>
      </c>
      <c r="E116" s="10">
        <f>ROUND($H$27*D116,0)</f>
        <v>61439</v>
      </c>
    </row>
    <row r="117" spans="1:5" ht="15.75">
      <c r="A117" s="31"/>
      <c r="B117" s="2"/>
      <c r="C117" s="18"/>
      <c r="D117" s="126"/>
      <c r="E117" s="10"/>
    </row>
    <row r="118" spans="1:5" ht="15.75">
      <c r="A118" s="31"/>
      <c r="B118" s="2"/>
      <c r="C118" s="9"/>
      <c r="D118" s="126"/>
      <c r="E118" s="10"/>
    </row>
    <row r="119" spans="1:5" ht="15.75">
      <c r="A119" s="5" t="s">
        <v>43</v>
      </c>
      <c r="B119" s="39" t="s">
        <v>229</v>
      </c>
      <c r="C119" s="71" t="s">
        <v>625</v>
      </c>
      <c r="D119" s="126">
        <v>0.7</v>
      </c>
      <c r="E119" s="10">
        <f>ROUND($H$27*D119,0)</f>
        <v>53760</v>
      </c>
    </row>
    <row r="120" spans="1:5" ht="15.75">
      <c r="A120" s="31"/>
      <c r="B120" s="45"/>
      <c r="C120" s="18"/>
      <c r="D120" s="126"/>
      <c r="E120" s="10"/>
    </row>
    <row r="121" spans="1:5" ht="15.75">
      <c r="A121" s="31"/>
      <c r="B121" s="45"/>
      <c r="C121" s="18"/>
      <c r="D121" s="126"/>
      <c r="E121" s="10"/>
    </row>
    <row r="122" spans="1:5" ht="15.75">
      <c r="A122" s="5" t="s">
        <v>43</v>
      </c>
      <c r="B122" s="39" t="s">
        <v>230</v>
      </c>
      <c r="C122" s="71" t="s">
        <v>625</v>
      </c>
      <c r="D122" s="126">
        <v>0.62</v>
      </c>
      <c r="E122" s="10">
        <f>ROUND($H$27*D122,0)</f>
        <v>47616</v>
      </c>
    </row>
    <row r="123" spans="1:5" ht="15.75">
      <c r="A123" s="3"/>
      <c r="B123" s="2"/>
      <c r="C123" s="18"/>
      <c r="D123" s="126"/>
      <c r="E123" s="10"/>
    </row>
    <row r="124" spans="1:5" ht="15.75">
      <c r="A124" s="3"/>
      <c r="B124" s="2"/>
      <c r="C124" s="18"/>
      <c r="D124" s="126"/>
      <c r="E124" s="10"/>
    </row>
    <row r="125" spans="1:5" ht="15.75">
      <c r="A125" s="28" t="s">
        <v>231</v>
      </c>
      <c r="B125" s="39" t="s">
        <v>206</v>
      </c>
      <c r="C125" s="113"/>
      <c r="D125" s="126"/>
      <c r="E125" s="10"/>
    </row>
    <row r="126" spans="1:5" ht="15.75">
      <c r="A126" s="5" t="s">
        <v>43</v>
      </c>
      <c r="B126" s="39" t="s">
        <v>214</v>
      </c>
      <c r="C126" s="71" t="s">
        <v>624</v>
      </c>
      <c r="D126" s="126">
        <v>1.05</v>
      </c>
      <c r="E126" s="10">
        <f>ROUND($H$27*D126,0)</f>
        <v>80639</v>
      </c>
    </row>
    <row r="127" spans="1:5" ht="15.75">
      <c r="A127" s="31"/>
      <c r="B127" s="45"/>
      <c r="C127" s="44"/>
      <c r="D127" s="126"/>
      <c r="E127" s="10"/>
    </row>
    <row r="128" spans="1:5" ht="15.75">
      <c r="A128" s="31"/>
      <c r="B128" s="45"/>
      <c r="C128" s="11"/>
      <c r="D128" s="126"/>
      <c r="E128" s="10"/>
    </row>
    <row r="129" spans="1:5" ht="15.75">
      <c r="A129" s="5" t="s">
        <v>43</v>
      </c>
      <c r="B129" s="39" t="s">
        <v>232</v>
      </c>
      <c r="C129" s="71" t="s">
        <v>624</v>
      </c>
      <c r="D129" s="126">
        <v>0.5</v>
      </c>
      <c r="E129" s="10">
        <f>ROUND($H$27*D129,0)</f>
        <v>38400</v>
      </c>
    </row>
    <row r="130" spans="1:5" ht="15.75">
      <c r="A130" s="3"/>
      <c r="B130" s="18"/>
      <c r="C130" s="11"/>
      <c r="D130" s="126"/>
      <c r="E130" s="10"/>
    </row>
    <row r="131" spans="1:5" ht="15.75">
      <c r="A131" s="85"/>
      <c r="B131" s="86"/>
      <c r="C131" s="11"/>
      <c r="D131" s="126"/>
      <c r="E131" s="10"/>
    </row>
    <row r="132" spans="1:5" ht="15.75">
      <c r="A132" s="28" t="s">
        <v>233</v>
      </c>
      <c r="B132" s="39" t="s">
        <v>207</v>
      </c>
      <c r="C132" s="11"/>
      <c r="D132" s="126"/>
      <c r="E132" s="10"/>
    </row>
    <row r="133" spans="1:5" ht="15.75">
      <c r="A133" s="5" t="s">
        <v>43</v>
      </c>
      <c r="B133" s="39" t="s">
        <v>234</v>
      </c>
      <c r="C133" s="71" t="s">
        <v>626</v>
      </c>
      <c r="D133" s="126">
        <v>6.25</v>
      </c>
      <c r="E133" s="10">
        <f>ROUND($H$27*D133,0)</f>
        <v>479996</v>
      </c>
    </row>
    <row r="134" spans="1:5" ht="15.75">
      <c r="A134" s="3"/>
      <c r="B134" s="18"/>
      <c r="C134" s="44"/>
      <c r="D134" s="126"/>
      <c r="E134" s="10"/>
    </row>
    <row r="135" spans="1:5" ht="15.75">
      <c r="A135" s="31"/>
      <c r="B135" s="45"/>
      <c r="C135" s="11"/>
      <c r="D135" s="126"/>
      <c r="E135" s="10"/>
    </row>
    <row r="136" spans="1:5" ht="15.75">
      <c r="A136" s="5" t="s">
        <v>43</v>
      </c>
      <c r="B136" s="39" t="s">
        <v>235</v>
      </c>
      <c r="C136" s="71" t="s">
        <v>626</v>
      </c>
      <c r="D136" s="126">
        <v>1</v>
      </c>
      <c r="E136" s="10">
        <f>ROUND($H$27*D136,0)</f>
        <v>76799</v>
      </c>
    </row>
    <row r="137" spans="1:5" ht="15.75">
      <c r="A137" s="31"/>
      <c r="B137" s="4"/>
      <c r="C137" s="11"/>
      <c r="D137" s="126"/>
      <c r="E137" s="10"/>
    </row>
    <row r="138" spans="1:5" ht="15.75">
      <c r="A138" s="27"/>
      <c r="B138" s="43"/>
      <c r="C138" s="11"/>
      <c r="D138" s="126"/>
      <c r="E138" s="10"/>
    </row>
    <row r="139" spans="1:5" ht="15.75">
      <c r="A139" s="28" t="s">
        <v>236</v>
      </c>
      <c r="B139" s="39" t="s">
        <v>237</v>
      </c>
      <c r="C139" s="71" t="s">
        <v>626</v>
      </c>
      <c r="D139" s="126">
        <v>1.95</v>
      </c>
      <c r="E139" s="10">
        <f>ROUND($H$27*D139,0)</f>
        <v>149759</v>
      </c>
    </row>
    <row r="140" spans="1:5" ht="15.75">
      <c r="A140" s="31"/>
      <c r="B140" s="45"/>
      <c r="C140" s="18"/>
      <c r="D140" s="126"/>
      <c r="E140" s="10"/>
    </row>
    <row r="141" spans="1:5" ht="15.75">
      <c r="A141" s="28"/>
      <c r="B141" s="44"/>
      <c r="C141" s="4"/>
      <c r="D141" s="126"/>
      <c r="E141" s="10"/>
    </row>
    <row r="142" spans="1:5" ht="15.75">
      <c r="A142" s="28" t="s">
        <v>238</v>
      </c>
      <c r="B142" s="39" t="s">
        <v>239</v>
      </c>
      <c r="C142" s="9"/>
      <c r="D142" s="126"/>
      <c r="E142" s="10">
        <f>ROUND($H$27*D142,0)</f>
        <v>0</v>
      </c>
    </row>
    <row r="143" spans="1:5" ht="15.75">
      <c r="A143" s="5" t="s">
        <v>43</v>
      </c>
      <c r="B143" s="18" t="s">
        <v>240</v>
      </c>
      <c r="C143" s="71" t="s">
        <v>647</v>
      </c>
      <c r="D143" s="126">
        <v>3.56</v>
      </c>
      <c r="E143" s="10">
        <f>ROUND($H$27*D143,0)</f>
        <v>273406</v>
      </c>
    </row>
    <row r="144" spans="1:5" ht="15.75">
      <c r="A144" s="3"/>
      <c r="B144" s="2"/>
      <c r="C144" s="9"/>
      <c r="D144" s="126"/>
      <c r="E144" s="10"/>
    </row>
    <row r="145" spans="1:5" ht="15.75">
      <c r="A145" s="3"/>
      <c r="B145" s="18"/>
      <c r="C145" s="18"/>
      <c r="D145" s="126"/>
      <c r="E145" s="10"/>
    </row>
    <row r="146" spans="1:5" ht="15.75">
      <c r="A146" s="5" t="s">
        <v>43</v>
      </c>
      <c r="B146" s="18" t="s">
        <v>241</v>
      </c>
      <c r="C146" s="71" t="s">
        <v>647</v>
      </c>
      <c r="D146" s="126">
        <v>2.37</v>
      </c>
      <c r="E146" s="10">
        <f>ROUND($H$27*D146,0)</f>
        <v>182014</v>
      </c>
    </row>
    <row r="147" spans="1:5" ht="15.75">
      <c r="A147" s="31"/>
      <c r="B147" s="45"/>
      <c r="C147" s="9"/>
      <c r="D147" s="126"/>
      <c r="E147" s="10"/>
    </row>
    <row r="148" spans="1:5" ht="15.75">
      <c r="A148" s="28"/>
      <c r="B148" s="44"/>
      <c r="C148" s="18"/>
      <c r="D148" s="126"/>
      <c r="E148" s="10"/>
    </row>
    <row r="149" spans="1:5" ht="15.75">
      <c r="A149" s="5" t="s">
        <v>43</v>
      </c>
      <c r="B149" s="18" t="s">
        <v>242</v>
      </c>
      <c r="C149" s="71" t="s">
        <v>647</v>
      </c>
      <c r="D149" s="126">
        <v>1.06</v>
      </c>
      <c r="E149" s="10">
        <f>ROUND($H$27*D149,0)</f>
        <v>81407</v>
      </c>
    </row>
    <row r="150" spans="1:5" ht="15.75">
      <c r="A150" s="28"/>
      <c r="B150" s="44"/>
      <c r="C150" s="18"/>
      <c r="D150" s="126"/>
      <c r="E150" s="10"/>
    </row>
    <row r="151" spans="1:5" ht="15.75">
      <c r="A151" s="28"/>
      <c r="B151" s="44"/>
      <c r="C151" s="9"/>
      <c r="D151" s="126"/>
      <c r="E151" s="10"/>
    </row>
    <row r="152" spans="1:5" ht="15.75">
      <c r="A152" s="5" t="s">
        <v>43</v>
      </c>
      <c r="B152" s="18" t="s">
        <v>243</v>
      </c>
      <c r="C152" s="71" t="s">
        <v>647</v>
      </c>
      <c r="D152" s="126">
        <v>0.7</v>
      </c>
      <c r="E152" s="10">
        <f>ROUND($H$27*D152,0)</f>
        <v>53760</v>
      </c>
    </row>
    <row r="153" spans="1:5" ht="15.75">
      <c r="A153" s="3"/>
      <c r="B153" s="18"/>
      <c r="C153" s="9"/>
      <c r="D153" s="126"/>
      <c r="E153" s="10"/>
    </row>
    <row r="154" spans="1:5" ht="15.75">
      <c r="A154" s="27"/>
      <c r="B154" s="43"/>
      <c r="C154" s="18"/>
      <c r="D154" s="126"/>
      <c r="E154" s="10"/>
    </row>
    <row r="155" spans="1:5" ht="15.75">
      <c r="A155" s="5" t="s">
        <v>43</v>
      </c>
      <c r="B155" s="18" t="s">
        <v>244</v>
      </c>
      <c r="C155" s="71" t="s">
        <v>647</v>
      </c>
      <c r="D155" s="126">
        <v>0.61</v>
      </c>
      <c r="E155" s="10">
        <f>ROUND($H$27*D155,0)</f>
        <v>46848</v>
      </c>
    </row>
    <row r="156" spans="1:5" ht="15.75">
      <c r="A156" s="3"/>
      <c r="B156" s="18"/>
      <c r="C156" s="18"/>
      <c r="D156" s="126"/>
      <c r="E156" s="10"/>
    </row>
    <row r="157" spans="1:5" ht="15.75">
      <c r="A157" s="27"/>
      <c r="B157" s="43"/>
      <c r="C157" s="9"/>
      <c r="D157" s="126"/>
      <c r="E157" s="10"/>
    </row>
    <row r="158" spans="1:5" ht="15.75">
      <c r="A158" s="5" t="s">
        <v>43</v>
      </c>
      <c r="B158" s="18" t="s">
        <v>245</v>
      </c>
      <c r="C158" s="71" t="s">
        <v>647</v>
      </c>
      <c r="D158" s="126">
        <v>0.34</v>
      </c>
      <c r="E158" s="10">
        <f>ROUND($H$27*D158,0)</f>
        <v>26112</v>
      </c>
    </row>
    <row r="159" spans="1:5" ht="15.75">
      <c r="A159" s="3"/>
      <c r="B159" s="18"/>
      <c r="C159" s="9"/>
      <c r="D159" s="126"/>
      <c r="E159" s="10"/>
    </row>
    <row r="160" spans="1:5" ht="15.75">
      <c r="A160" s="31"/>
      <c r="B160" s="45"/>
      <c r="C160" s="9"/>
      <c r="D160" s="126"/>
      <c r="E160" s="10"/>
    </row>
    <row r="161" spans="1:5" ht="15.75">
      <c r="A161" s="5" t="s">
        <v>43</v>
      </c>
      <c r="B161" s="18" t="s">
        <v>246</v>
      </c>
      <c r="C161" s="71" t="s">
        <v>647</v>
      </c>
      <c r="D161" s="126">
        <v>0.24</v>
      </c>
      <c r="E161" s="10">
        <f>ROUND($H$27*D161,0)</f>
        <v>18432</v>
      </c>
    </row>
    <row r="162" spans="1:5" ht="15.75">
      <c r="A162" s="3"/>
      <c r="B162" s="18"/>
      <c r="C162" s="18"/>
      <c r="D162" s="126"/>
      <c r="E162" s="10"/>
    </row>
    <row r="163" spans="1:5" ht="15.75">
      <c r="A163" s="31"/>
      <c r="B163" s="45"/>
      <c r="C163" s="9"/>
      <c r="D163" s="126"/>
      <c r="E163" s="10"/>
    </row>
    <row r="164" spans="1:5" ht="15.75">
      <c r="A164" s="5" t="s">
        <v>43</v>
      </c>
      <c r="B164" s="18" t="s">
        <v>247</v>
      </c>
      <c r="C164" s="71" t="s">
        <v>647</v>
      </c>
      <c r="D164" s="126">
        <v>0.15</v>
      </c>
      <c r="E164" s="10">
        <f>ROUND($H$27*D164,0)</f>
        <v>11520</v>
      </c>
    </row>
    <row r="165" spans="1:5" ht="15.75">
      <c r="A165" s="3"/>
      <c r="B165" s="22"/>
      <c r="C165" s="18"/>
      <c r="D165" s="126"/>
      <c r="E165" s="10"/>
    </row>
    <row r="166" spans="1:5" ht="15.75">
      <c r="A166" s="85"/>
      <c r="B166" s="119"/>
      <c r="C166" s="9"/>
      <c r="D166" s="126"/>
      <c r="E166" s="10"/>
    </row>
    <row r="167" spans="1:5" ht="15.75">
      <c r="A167" s="28" t="s">
        <v>248</v>
      </c>
      <c r="B167" s="39" t="s">
        <v>249</v>
      </c>
      <c r="C167" s="71" t="s">
        <v>647</v>
      </c>
      <c r="D167" s="126">
        <v>1.95</v>
      </c>
      <c r="E167" s="10">
        <f>ROUND($H$27*D167,0)</f>
        <v>149759</v>
      </c>
    </row>
    <row r="168" spans="1:5" ht="15.75">
      <c r="A168" s="3"/>
      <c r="B168" s="2"/>
      <c r="C168" s="18"/>
      <c r="D168" s="126"/>
      <c r="E168" s="10"/>
    </row>
    <row r="169" spans="1:5" ht="15.75">
      <c r="A169" s="3"/>
      <c r="B169" s="50"/>
      <c r="C169" s="9"/>
      <c r="D169" s="126"/>
      <c r="E169" s="10"/>
    </row>
    <row r="170" spans="1:5" ht="15.75">
      <c r="A170" s="31" t="s">
        <v>250</v>
      </c>
      <c r="B170" s="45" t="s">
        <v>251</v>
      </c>
      <c r="C170" s="18"/>
      <c r="D170" s="126"/>
      <c r="E170" s="10"/>
    </row>
    <row r="171" spans="1:5" ht="15.75">
      <c r="A171" s="27" t="s">
        <v>252</v>
      </c>
      <c r="B171" s="48" t="s">
        <v>253</v>
      </c>
      <c r="C171" s="9"/>
      <c r="D171" s="126"/>
      <c r="E171" s="10"/>
    </row>
    <row r="172" spans="1:5" ht="15.75">
      <c r="A172" s="28" t="s">
        <v>254</v>
      </c>
      <c r="B172" s="39" t="s">
        <v>205</v>
      </c>
      <c r="C172" s="18"/>
      <c r="D172" s="126"/>
      <c r="E172" s="10"/>
    </row>
    <row r="173" spans="1:5" ht="15.75">
      <c r="A173" s="5" t="s">
        <v>43</v>
      </c>
      <c r="B173" s="39" t="s">
        <v>255</v>
      </c>
      <c r="C173" s="71" t="s">
        <v>625</v>
      </c>
      <c r="D173" s="126">
        <v>0.05</v>
      </c>
      <c r="E173" s="10">
        <f>ROUND($H$27*D173,0)</f>
        <v>3840</v>
      </c>
    </row>
    <row r="174" spans="1:5" ht="15.75">
      <c r="A174" s="31"/>
      <c r="B174" s="45"/>
      <c r="C174" s="18"/>
      <c r="D174" s="126"/>
      <c r="E174" s="10"/>
    </row>
    <row r="175" spans="1:5" ht="15.75">
      <c r="A175" s="5"/>
      <c r="B175" s="39"/>
      <c r="C175" s="9"/>
      <c r="D175" s="126"/>
      <c r="E175" s="10"/>
    </row>
    <row r="176" spans="1:5" ht="15.75">
      <c r="A176" s="5" t="s">
        <v>43</v>
      </c>
      <c r="B176" s="39" t="s">
        <v>256</v>
      </c>
      <c r="C176" s="71" t="s">
        <v>625</v>
      </c>
      <c r="D176" s="126">
        <v>0.05</v>
      </c>
      <c r="E176" s="10">
        <f>ROUND($H$27*D176,0)</f>
        <v>3840</v>
      </c>
    </row>
    <row r="177" spans="1:5" ht="15.75">
      <c r="A177" s="31"/>
      <c r="B177" s="45"/>
      <c r="C177" s="9"/>
      <c r="D177" s="126"/>
      <c r="E177" s="10"/>
    </row>
    <row r="178" spans="1:5" ht="15.75">
      <c r="A178" s="3"/>
      <c r="B178" s="2"/>
      <c r="C178" s="18"/>
      <c r="D178" s="126"/>
      <c r="E178" s="10"/>
    </row>
    <row r="179" spans="1:5" ht="15.75">
      <c r="A179" s="5" t="s">
        <v>43</v>
      </c>
      <c r="B179" s="39" t="s">
        <v>257</v>
      </c>
      <c r="C179" s="71" t="s">
        <v>625</v>
      </c>
      <c r="D179" s="126">
        <v>0.05</v>
      </c>
      <c r="E179" s="10">
        <f>ROUND($H$27*D179,0)</f>
        <v>3840</v>
      </c>
    </row>
    <row r="180" spans="1:5" ht="15.75">
      <c r="A180" s="31"/>
      <c r="B180" s="45"/>
      <c r="C180" s="18"/>
      <c r="D180" s="126"/>
      <c r="E180" s="10"/>
    </row>
    <row r="181" spans="1:5" ht="15.75">
      <c r="A181" s="3"/>
      <c r="B181" s="2"/>
      <c r="C181" s="18"/>
      <c r="D181" s="126"/>
      <c r="E181" s="10"/>
    </row>
    <row r="182" spans="1:5" ht="15.75">
      <c r="A182" s="28" t="s">
        <v>258</v>
      </c>
      <c r="B182" s="39" t="s">
        <v>206</v>
      </c>
      <c r="C182" s="71" t="s">
        <v>624</v>
      </c>
      <c r="D182" s="126">
        <v>0.1</v>
      </c>
      <c r="E182" s="10">
        <f>ROUND($H$27*D182,0)</f>
        <v>7680</v>
      </c>
    </row>
    <row r="183" spans="1:5" ht="15.75">
      <c r="A183" s="3"/>
      <c r="B183" s="2"/>
      <c r="C183" s="18"/>
      <c r="D183" s="126"/>
      <c r="E183" s="10"/>
    </row>
    <row r="184" spans="1:5" ht="15.75">
      <c r="A184" s="3"/>
      <c r="B184" s="2"/>
      <c r="C184" s="18"/>
      <c r="D184" s="126"/>
      <c r="E184" s="10"/>
    </row>
    <row r="185" spans="1:5" ht="15.75">
      <c r="A185" s="28" t="s">
        <v>259</v>
      </c>
      <c r="B185" s="39" t="s">
        <v>207</v>
      </c>
      <c r="C185" s="71" t="s">
        <v>626</v>
      </c>
      <c r="D185" s="126">
        <v>0.02</v>
      </c>
      <c r="E185" s="10">
        <f>ROUND($H$27*D185,0)</f>
        <v>1536</v>
      </c>
    </row>
    <row r="186" spans="1:5" ht="15.75">
      <c r="A186" s="3"/>
      <c r="B186" s="2"/>
      <c r="C186" s="9"/>
      <c r="D186" s="126"/>
      <c r="E186" s="10"/>
    </row>
    <row r="187" spans="1:5" ht="15.75">
      <c r="A187" s="3"/>
      <c r="B187" s="2"/>
      <c r="C187" s="9"/>
      <c r="D187" s="126"/>
      <c r="E187" s="10"/>
    </row>
    <row r="188" spans="1:5" ht="15.75">
      <c r="A188" s="28" t="s">
        <v>260</v>
      </c>
      <c r="B188" s="39" t="s">
        <v>261</v>
      </c>
      <c r="C188" s="71" t="s">
        <v>626</v>
      </c>
      <c r="D188" s="126">
        <v>0.02</v>
      </c>
      <c r="E188" s="10">
        <f>ROUND($H$27*D188,0)</f>
        <v>1536</v>
      </c>
    </row>
    <row r="189" spans="1:5" ht="15.75">
      <c r="A189" s="3"/>
      <c r="B189" s="2"/>
      <c r="C189" s="9"/>
      <c r="D189" s="126"/>
      <c r="E189" s="10"/>
    </row>
    <row r="190" spans="1:5" ht="15.75">
      <c r="A190" s="3"/>
      <c r="B190" s="2"/>
      <c r="C190" s="48"/>
      <c r="D190" s="126"/>
      <c r="E190" s="10"/>
    </row>
    <row r="191" spans="1:5" ht="15.75">
      <c r="A191" s="28" t="s">
        <v>262</v>
      </c>
      <c r="B191" s="39" t="s">
        <v>90</v>
      </c>
      <c r="C191" s="71" t="s">
        <v>637</v>
      </c>
      <c r="D191" s="126">
        <v>0.01</v>
      </c>
      <c r="E191" s="10">
        <f>ROUND($H$27*D191,0)</f>
        <v>768</v>
      </c>
    </row>
    <row r="192" spans="1:5" ht="15.75">
      <c r="A192" s="3"/>
      <c r="B192" s="2"/>
      <c r="C192" s="44"/>
      <c r="D192" s="126"/>
      <c r="E192" s="10"/>
    </row>
    <row r="193" spans="1:5" ht="15.75">
      <c r="A193" s="31"/>
      <c r="B193" s="45"/>
      <c r="C193" s="9"/>
      <c r="D193" s="126"/>
      <c r="E193" s="10"/>
    </row>
    <row r="194" spans="1:5" ht="15.75">
      <c r="A194" s="28" t="s">
        <v>263</v>
      </c>
      <c r="B194" s="2" t="s">
        <v>92</v>
      </c>
      <c r="C194" s="71" t="s">
        <v>639</v>
      </c>
      <c r="D194" s="126">
        <v>0.01</v>
      </c>
      <c r="E194" s="10">
        <f>ROUND($H$27*D194,0)</f>
        <v>768</v>
      </c>
    </row>
    <row r="195" spans="1:5" ht="15.75">
      <c r="A195" s="31"/>
      <c r="B195" s="45"/>
      <c r="C195" s="45"/>
      <c r="D195" s="126"/>
      <c r="E195" s="10"/>
    </row>
    <row r="196" spans="1:5" ht="15.75">
      <c r="A196" s="6"/>
      <c r="B196" s="45"/>
      <c r="C196" s="3"/>
      <c r="D196" s="126"/>
      <c r="E196" s="10"/>
    </row>
    <row r="197" spans="1:5" ht="15.75">
      <c r="A197" s="28" t="s">
        <v>264</v>
      </c>
      <c r="B197" s="18" t="s">
        <v>78</v>
      </c>
      <c r="C197" s="71" t="s">
        <v>626</v>
      </c>
      <c r="D197" s="126">
        <v>0.02</v>
      </c>
      <c r="E197" s="10">
        <f>ROUND($H$27*D197,0)</f>
        <v>1536</v>
      </c>
    </row>
    <row r="198" spans="1:5" ht="15.75">
      <c r="A198" s="3"/>
      <c r="B198" s="18"/>
      <c r="C198" s="3"/>
      <c r="D198" s="126"/>
      <c r="E198" s="10"/>
    </row>
    <row r="199" spans="1:5" ht="15.75">
      <c r="A199" s="3"/>
      <c r="B199" s="18"/>
      <c r="C199" s="3"/>
      <c r="D199" s="126"/>
      <c r="E199" s="10"/>
    </row>
    <row r="200" spans="1:5" ht="15.75">
      <c r="A200" s="28" t="s">
        <v>265</v>
      </c>
      <c r="B200" s="18" t="s">
        <v>266</v>
      </c>
      <c r="C200" s="71" t="s">
        <v>626</v>
      </c>
      <c r="D200" s="126">
        <v>0.02</v>
      </c>
      <c r="E200" s="10">
        <f>ROUND($H$27*D200,0)</f>
        <v>1536</v>
      </c>
    </row>
    <row r="201" spans="1:5" ht="15.75">
      <c r="A201" s="3"/>
      <c r="B201" s="18"/>
      <c r="C201" s="11"/>
      <c r="D201" s="126"/>
      <c r="E201" s="10"/>
    </row>
    <row r="202" spans="1:5" ht="15.75">
      <c r="A202" s="3"/>
      <c r="B202" s="18"/>
      <c r="C202" s="2"/>
      <c r="D202" s="126"/>
      <c r="E202" s="10"/>
    </row>
    <row r="203" spans="1:5" ht="15.75">
      <c r="A203" s="27" t="s">
        <v>267</v>
      </c>
      <c r="B203" s="48" t="s">
        <v>268</v>
      </c>
      <c r="C203" s="11"/>
      <c r="D203" s="126"/>
      <c r="E203" s="10"/>
    </row>
    <row r="204" spans="1:5" ht="15.75">
      <c r="A204" s="28" t="s">
        <v>269</v>
      </c>
      <c r="B204" s="39" t="s">
        <v>205</v>
      </c>
      <c r="C204" s="2"/>
      <c r="D204" s="126"/>
      <c r="E204" s="10"/>
    </row>
    <row r="205" spans="1:5" ht="15.75">
      <c r="A205" s="5" t="s">
        <v>43</v>
      </c>
      <c r="B205" s="39" t="s">
        <v>255</v>
      </c>
      <c r="C205" s="71" t="s">
        <v>625</v>
      </c>
      <c r="D205" s="126">
        <v>0.15</v>
      </c>
      <c r="E205" s="10">
        <f>ROUND($H$27*D205,0)</f>
        <v>11520</v>
      </c>
    </row>
    <row r="206" spans="1:5" ht="15.75">
      <c r="A206" s="31"/>
      <c r="B206" s="45"/>
      <c r="C206" s="2"/>
      <c r="D206" s="126"/>
      <c r="E206" s="10"/>
    </row>
    <row r="207" spans="1:5" ht="15.75">
      <c r="A207" s="5"/>
      <c r="B207" s="39"/>
      <c r="C207" s="9"/>
      <c r="D207" s="126"/>
      <c r="E207" s="10"/>
    </row>
    <row r="208" spans="1:5" ht="15.75">
      <c r="A208" s="5" t="s">
        <v>43</v>
      </c>
      <c r="B208" s="39" t="s">
        <v>256</v>
      </c>
      <c r="C208" s="71" t="s">
        <v>625</v>
      </c>
      <c r="D208" s="126">
        <v>0.15</v>
      </c>
      <c r="E208" s="10">
        <f>ROUND($H$27*D208,0)</f>
        <v>11520</v>
      </c>
    </row>
    <row r="209" spans="1:5" ht="15.75">
      <c r="A209" s="31"/>
      <c r="B209" s="45"/>
      <c r="C209" s="9"/>
      <c r="D209" s="126"/>
      <c r="E209" s="10"/>
    </row>
    <row r="210" spans="1:5" ht="15.75">
      <c r="A210" s="3"/>
      <c r="B210" s="2"/>
      <c r="C210" s="2"/>
      <c r="D210" s="126"/>
      <c r="E210" s="10"/>
    </row>
    <row r="211" spans="1:5" ht="15.75">
      <c r="A211" s="5" t="s">
        <v>43</v>
      </c>
      <c r="B211" s="39" t="s">
        <v>257</v>
      </c>
      <c r="C211" s="71" t="s">
        <v>625</v>
      </c>
      <c r="D211" s="126">
        <v>0.15</v>
      </c>
      <c r="E211" s="10">
        <f>ROUND($H$27*D211,0)</f>
        <v>11520</v>
      </c>
    </row>
    <row r="212" spans="1:5" ht="15.75">
      <c r="A212" s="3"/>
      <c r="B212" s="2"/>
      <c r="C212" s="45"/>
      <c r="D212" s="126"/>
      <c r="E212" s="10"/>
    </row>
    <row r="213" spans="1:5" ht="15.75">
      <c r="A213" s="3"/>
      <c r="B213" s="2"/>
      <c r="C213" s="9"/>
      <c r="D213" s="126"/>
      <c r="E213" s="10"/>
    </row>
    <row r="214" spans="1:5" ht="15.75">
      <c r="A214" s="28" t="s">
        <v>270</v>
      </c>
      <c r="B214" s="39" t="s">
        <v>206</v>
      </c>
      <c r="C214" s="71" t="s">
        <v>624</v>
      </c>
      <c r="D214" s="126">
        <v>0.15</v>
      </c>
      <c r="E214" s="10">
        <f>ROUND($H$27*D214,0)</f>
        <v>11520</v>
      </c>
    </row>
    <row r="215" spans="1:5" ht="15.75">
      <c r="A215" s="3"/>
      <c r="B215" s="2"/>
      <c r="C215" s="9"/>
      <c r="D215" s="126"/>
      <c r="E215" s="10"/>
    </row>
    <row r="216" spans="1:5" ht="15.75">
      <c r="A216" s="3"/>
      <c r="B216" s="2"/>
      <c r="C216" s="45"/>
      <c r="D216" s="126"/>
      <c r="E216" s="10"/>
    </row>
    <row r="217" spans="1:5" ht="15.75">
      <c r="A217" s="28" t="s">
        <v>271</v>
      </c>
      <c r="B217" s="39" t="s">
        <v>207</v>
      </c>
      <c r="C217" s="71" t="s">
        <v>626</v>
      </c>
      <c r="D217" s="126">
        <v>0.15</v>
      </c>
      <c r="E217" s="10">
        <f>ROUND($H$27*D217,0)</f>
        <v>11520</v>
      </c>
    </row>
    <row r="218" spans="1:5" ht="15.75">
      <c r="A218" s="31"/>
      <c r="B218" s="2"/>
      <c r="C218" s="9"/>
      <c r="D218" s="126"/>
      <c r="E218" s="10"/>
    </row>
    <row r="219" spans="1:5" ht="15.75">
      <c r="A219" s="31"/>
      <c r="B219" s="2"/>
      <c r="C219" s="18"/>
      <c r="D219" s="126"/>
      <c r="E219" s="10"/>
    </row>
    <row r="220" spans="1:5" ht="15.75">
      <c r="A220" s="28" t="s">
        <v>272</v>
      </c>
      <c r="B220" s="39" t="s">
        <v>90</v>
      </c>
      <c r="C220" s="71" t="s">
        <v>637</v>
      </c>
      <c r="D220" s="126">
        <v>0.15</v>
      </c>
      <c r="E220" s="10">
        <f>ROUND($H$27*D220,0)</f>
        <v>11520</v>
      </c>
    </row>
    <row r="221" spans="1:5" ht="15.75">
      <c r="A221" s="31"/>
      <c r="B221" s="45"/>
      <c r="C221" s="9"/>
      <c r="D221" s="126"/>
      <c r="E221" s="10"/>
    </row>
    <row r="222" spans="1:5" ht="15.75">
      <c r="A222" s="31"/>
      <c r="B222" s="45"/>
      <c r="C222" s="18"/>
      <c r="D222" s="126"/>
      <c r="E222" s="10"/>
    </row>
    <row r="223" spans="1:5" ht="15.75">
      <c r="A223" s="28" t="s">
        <v>273</v>
      </c>
      <c r="B223" s="2" t="s">
        <v>92</v>
      </c>
      <c r="C223" s="71" t="s">
        <v>639</v>
      </c>
      <c r="D223" s="126">
        <v>0.15</v>
      </c>
      <c r="E223" s="10">
        <f>ROUND($H$27*D223,0)</f>
        <v>11520</v>
      </c>
    </row>
    <row r="224" spans="1:5" ht="15.75">
      <c r="A224" s="31"/>
      <c r="B224" s="2"/>
      <c r="C224" s="9"/>
      <c r="D224" s="126"/>
      <c r="E224" s="10"/>
    </row>
    <row r="225" spans="1:5" ht="15.75">
      <c r="A225" s="31"/>
      <c r="B225" s="2"/>
      <c r="C225" s="18"/>
      <c r="D225" s="126"/>
      <c r="E225" s="10"/>
    </row>
    <row r="226" spans="1:5" ht="15.75">
      <c r="A226" s="28" t="s">
        <v>274</v>
      </c>
      <c r="B226" s="39" t="s">
        <v>261</v>
      </c>
      <c r="C226" s="71" t="s">
        <v>626</v>
      </c>
      <c r="D226" s="126">
        <v>0.15</v>
      </c>
      <c r="E226" s="10">
        <f>ROUND($H$27*D226,0)</f>
        <v>11520</v>
      </c>
    </row>
    <row r="227" spans="1:5" ht="15.75">
      <c r="A227" s="3"/>
      <c r="B227" s="2"/>
      <c r="C227" s="18"/>
      <c r="D227" s="126"/>
      <c r="E227" s="10"/>
    </row>
    <row r="228" spans="1:5" ht="15.75">
      <c r="A228" s="3"/>
      <c r="B228" s="2"/>
      <c r="C228" s="9"/>
      <c r="D228" s="126"/>
      <c r="E228" s="10"/>
    </row>
    <row r="229" spans="1:5" ht="15.75">
      <c r="A229" s="28" t="s">
        <v>275</v>
      </c>
      <c r="B229" s="18" t="s">
        <v>78</v>
      </c>
      <c r="C229" s="71" t="s">
        <v>626</v>
      </c>
      <c r="D229" s="126">
        <v>0.15</v>
      </c>
      <c r="E229" s="10">
        <f>ROUND($H$27*D229,0)</f>
        <v>11520</v>
      </c>
    </row>
    <row r="230" spans="1:5" ht="15.75">
      <c r="A230" s="3"/>
      <c r="B230" s="2"/>
      <c r="C230" s="18"/>
      <c r="D230" s="126"/>
      <c r="E230" s="10"/>
    </row>
    <row r="231" spans="1:5" ht="15.75">
      <c r="A231" s="3"/>
      <c r="B231" s="2"/>
      <c r="C231" s="9"/>
      <c r="D231" s="126"/>
      <c r="E231" s="10"/>
    </row>
    <row r="232" spans="1:5" ht="15.75">
      <c r="A232" s="28" t="s">
        <v>276</v>
      </c>
      <c r="B232" s="18" t="s">
        <v>266</v>
      </c>
      <c r="C232" s="71" t="s">
        <v>626</v>
      </c>
      <c r="D232" s="126">
        <v>0.15</v>
      </c>
      <c r="E232" s="10">
        <f>ROUND($H$27*D232,0)</f>
        <v>11520</v>
      </c>
    </row>
    <row r="233" spans="1:5" ht="15.75">
      <c r="A233" s="3"/>
      <c r="B233" s="2"/>
      <c r="C233" s="18"/>
      <c r="D233" s="126"/>
      <c r="E233" s="10"/>
    </row>
    <row r="234" spans="1:5" ht="15.75">
      <c r="A234" s="3"/>
      <c r="B234" s="2"/>
      <c r="C234" s="18"/>
      <c r="D234" s="126"/>
      <c r="E234" s="10"/>
    </row>
    <row r="235" spans="1:5" ht="15.75">
      <c r="A235" s="27" t="s">
        <v>277</v>
      </c>
      <c r="B235" s="48" t="s">
        <v>278</v>
      </c>
      <c r="C235" s="18"/>
      <c r="D235" s="126"/>
      <c r="E235" s="10"/>
    </row>
    <row r="236" spans="1:5" ht="15.75">
      <c r="A236" s="28" t="s">
        <v>279</v>
      </c>
      <c r="B236" s="39" t="s">
        <v>205</v>
      </c>
      <c r="C236" s="18"/>
      <c r="D236" s="126"/>
      <c r="E236" s="10"/>
    </row>
    <row r="237" spans="1:5" ht="15.75">
      <c r="A237" s="5" t="s">
        <v>43</v>
      </c>
      <c r="B237" s="39" t="s">
        <v>255</v>
      </c>
      <c r="C237" s="71" t="s">
        <v>625</v>
      </c>
      <c r="D237" s="126">
        <v>0.3</v>
      </c>
      <c r="E237" s="10">
        <f>ROUND($H$27*D237,0)</f>
        <v>23040</v>
      </c>
    </row>
    <row r="238" spans="1:5" ht="15.75">
      <c r="A238" s="31"/>
      <c r="B238" s="45"/>
      <c r="C238" s="86"/>
      <c r="D238" s="126"/>
      <c r="E238" s="10"/>
    </row>
    <row r="239" spans="1:5" ht="15.75">
      <c r="A239" s="5"/>
      <c r="B239" s="39"/>
      <c r="C239" s="49"/>
      <c r="D239" s="126"/>
      <c r="E239" s="10"/>
    </row>
    <row r="240" spans="1:5" ht="15.75">
      <c r="A240" s="5" t="s">
        <v>43</v>
      </c>
      <c r="B240" s="39" t="s">
        <v>256</v>
      </c>
      <c r="C240" s="71" t="s">
        <v>625</v>
      </c>
      <c r="D240" s="126">
        <v>0.45</v>
      </c>
      <c r="E240" s="10">
        <f>ROUND($H$27*D240,0)</f>
        <v>34560</v>
      </c>
    </row>
    <row r="241" spans="1:5" ht="15.75">
      <c r="A241" s="31"/>
      <c r="B241" s="45"/>
      <c r="C241" s="9"/>
      <c r="D241" s="126"/>
      <c r="E241" s="10"/>
    </row>
    <row r="242" spans="1:5" ht="15.75">
      <c r="A242" s="28"/>
      <c r="B242" s="44"/>
      <c r="C242" s="9"/>
      <c r="D242" s="126"/>
      <c r="E242" s="10"/>
    </row>
    <row r="243" spans="1:5" ht="15.75">
      <c r="A243" s="5" t="s">
        <v>43</v>
      </c>
      <c r="B243" s="39" t="s">
        <v>257</v>
      </c>
      <c r="C243" s="71" t="s">
        <v>625</v>
      </c>
      <c r="D243" s="126">
        <v>0.45</v>
      </c>
      <c r="E243" s="10">
        <f>ROUND($H$27*D243,0)</f>
        <v>34560</v>
      </c>
    </row>
    <row r="244" spans="1:5" ht="15.75">
      <c r="A244" s="3"/>
      <c r="B244" s="2"/>
      <c r="C244" s="9"/>
      <c r="D244" s="126"/>
      <c r="E244" s="10"/>
    </row>
    <row r="245" spans="1:5" ht="15.75">
      <c r="A245" s="28"/>
      <c r="B245" s="44"/>
      <c r="C245" s="18"/>
      <c r="D245" s="126"/>
      <c r="E245" s="10"/>
    </row>
    <row r="246" spans="1:5" ht="15.75">
      <c r="A246" s="28" t="s">
        <v>280</v>
      </c>
      <c r="B246" s="39" t="s">
        <v>206</v>
      </c>
      <c r="C246" s="71" t="s">
        <v>624</v>
      </c>
      <c r="D246" s="126">
        <v>0.45</v>
      </c>
      <c r="E246" s="10">
        <f>ROUND($H$27*D246,0)</f>
        <v>34560</v>
      </c>
    </row>
    <row r="247" spans="1:5" ht="15.75">
      <c r="A247" s="3"/>
      <c r="B247" s="2"/>
      <c r="C247" s="4"/>
      <c r="D247" s="126"/>
      <c r="E247" s="10"/>
    </row>
    <row r="248" spans="1:5" ht="15.75">
      <c r="A248" s="28"/>
      <c r="B248" s="44"/>
      <c r="C248" s="9"/>
      <c r="D248" s="126"/>
      <c r="E248" s="10"/>
    </row>
    <row r="249" spans="1:5" ht="15.75">
      <c r="A249" s="28" t="s">
        <v>281</v>
      </c>
      <c r="B249" s="39" t="s">
        <v>207</v>
      </c>
      <c r="C249" s="71" t="s">
        <v>626</v>
      </c>
      <c r="D249" s="126">
        <v>0.45</v>
      </c>
      <c r="E249" s="10">
        <f>ROUND($H$27*D249,0)</f>
        <v>34560</v>
      </c>
    </row>
    <row r="250" spans="1:5" ht="15.75">
      <c r="A250" s="3"/>
      <c r="B250" s="2"/>
      <c r="C250" s="45"/>
      <c r="D250" s="126"/>
      <c r="E250" s="10"/>
    </row>
    <row r="251" spans="1:5" ht="15.75">
      <c r="A251" s="31"/>
      <c r="B251" s="45"/>
      <c r="C251" s="11"/>
      <c r="D251" s="126"/>
      <c r="E251" s="10"/>
    </row>
    <row r="252" spans="1:5" ht="15.75">
      <c r="A252" s="28" t="s">
        <v>282</v>
      </c>
      <c r="B252" s="39" t="s">
        <v>261</v>
      </c>
      <c r="C252" s="71" t="s">
        <v>626</v>
      </c>
      <c r="D252" s="126">
        <v>0.45</v>
      </c>
      <c r="E252" s="10">
        <f>ROUND($H$27*D252,0)</f>
        <v>34560</v>
      </c>
    </row>
    <row r="253" spans="1:5" ht="15.75">
      <c r="A253" s="31"/>
      <c r="B253" s="2"/>
      <c r="C253" s="11"/>
      <c r="D253" s="126"/>
      <c r="E253" s="10"/>
    </row>
    <row r="254" spans="1:5" ht="15.75">
      <c r="A254" s="85"/>
      <c r="B254" s="119"/>
      <c r="C254" s="18"/>
      <c r="D254" s="126"/>
      <c r="E254" s="10"/>
    </row>
    <row r="255" spans="1:5" ht="15.75">
      <c r="A255" s="28" t="s">
        <v>283</v>
      </c>
      <c r="B255" s="39" t="s">
        <v>90</v>
      </c>
      <c r="C255" s="71" t="s">
        <v>637</v>
      </c>
      <c r="D255" s="126">
        <v>0.05</v>
      </c>
      <c r="E255" s="10">
        <f>ROUND($H$27*D255,0)</f>
        <v>3840</v>
      </c>
    </row>
    <row r="256" spans="1:5" ht="15.75">
      <c r="A256" s="3"/>
      <c r="B256" s="2"/>
      <c r="C256" s="11"/>
      <c r="D256" s="126"/>
      <c r="E256" s="10"/>
    </row>
    <row r="257" spans="1:5" ht="15.75">
      <c r="A257" s="3"/>
      <c r="B257" s="50"/>
      <c r="C257" s="44"/>
      <c r="D257" s="126"/>
      <c r="E257" s="10"/>
    </row>
    <row r="258" spans="1:5" ht="15.75">
      <c r="A258" s="28" t="s">
        <v>284</v>
      </c>
      <c r="B258" s="2" t="s">
        <v>92</v>
      </c>
      <c r="C258" s="71" t="s">
        <v>639</v>
      </c>
      <c r="D258" s="126">
        <v>0.05</v>
      </c>
      <c r="E258" s="10">
        <f>ROUND($H$27*D258,0)</f>
        <v>3840</v>
      </c>
    </row>
    <row r="259" spans="1:5" ht="15.75">
      <c r="A259" s="3"/>
      <c r="B259" s="51"/>
      <c r="C259" s="39"/>
      <c r="D259" s="126"/>
      <c r="E259" s="10"/>
    </row>
    <row r="260" spans="1:5" ht="15.75">
      <c r="A260" s="3"/>
      <c r="B260" s="51"/>
      <c r="C260" s="9"/>
      <c r="D260" s="126"/>
      <c r="E260" s="10"/>
    </row>
    <row r="261" spans="1:5" ht="15.75">
      <c r="A261" s="28" t="s">
        <v>285</v>
      </c>
      <c r="B261" s="18" t="s">
        <v>78</v>
      </c>
      <c r="C261" s="71" t="s">
        <v>626</v>
      </c>
      <c r="D261" s="126">
        <v>0.45</v>
      </c>
      <c r="E261" s="10">
        <f>ROUND($H$27*D261,0)</f>
        <v>34560</v>
      </c>
    </row>
    <row r="262" spans="1:5" ht="15.75">
      <c r="A262" s="31"/>
      <c r="B262" s="45"/>
      <c r="C262" s="9"/>
      <c r="D262" s="126"/>
      <c r="E262" s="10"/>
    </row>
    <row r="263" spans="1:5" ht="15.75">
      <c r="A263" s="3"/>
      <c r="B263" s="2"/>
      <c r="C263" s="18"/>
      <c r="D263" s="126"/>
      <c r="E263" s="10"/>
    </row>
    <row r="264" spans="1:5" ht="15.75">
      <c r="A264" s="28" t="s">
        <v>286</v>
      </c>
      <c r="B264" s="18" t="s">
        <v>266</v>
      </c>
      <c r="C264" s="71" t="s">
        <v>626</v>
      </c>
      <c r="D264" s="126">
        <v>0.45</v>
      </c>
      <c r="E264" s="10">
        <f>ROUND($H$27*D264,0)</f>
        <v>34560</v>
      </c>
    </row>
    <row r="265" spans="1:5" ht="15.75">
      <c r="A265" s="3"/>
      <c r="B265" s="2"/>
      <c r="C265" s="18"/>
      <c r="D265" s="126"/>
      <c r="E265" s="10"/>
    </row>
    <row r="266" spans="1:5" ht="15.75">
      <c r="A266" s="3"/>
      <c r="B266" s="2"/>
      <c r="C266" s="9"/>
      <c r="D266" s="126"/>
      <c r="E266" s="10"/>
    </row>
    <row r="267" spans="1:5" ht="15.75">
      <c r="A267" s="31" t="s">
        <v>287</v>
      </c>
      <c r="B267" s="4" t="s">
        <v>288</v>
      </c>
      <c r="C267" s="71" t="s">
        <v>648</v>
      </c>
      <c r="D267" s="126">
        <v>0.02</v>
      </c>
      <c r="E267" s="10">
        <f>ROUND($H$27*D267,0)</f>
        <v>1536</v>
      </c>
    </row>
    <row r="268" spans="1:5" ht="15.75">
      <c r="A268" s="3"/>
      <c r="B268" s="2"/>
      <c r="C268" s="18"/>
      <c r="D268" s="126"/>
      <c r="E268" s="10"/>
    </row>
    <row r="269" spans="1:5" ht="15.75">
      <c r="A269" s="409"/>
      <c r="B269" s="437"/>
      <c r="C269" s="12"/>
      <c r="D269" s="427"/>
      <c r="E269" s="428"/>
    </row>
  </sheetData>
  <sheetProtection/>
  <mergeCells count="8">
    <mergeCell ref="A2:H2"/>
    <mergeCell ref="B27:E27"/>
    <mergeCell ref="A30:A31"/>
    <mergeCell ref="B30:B31"/>
    <mergeCell ref="C30:C31"/>
    <mergeCell ref="D30:D31"/>
    <mergeCell ref="E30:E31"/>
    <mergeCell ref="A4:H4"/>
  </mergeCells>
  <printOptions/>
  <pageMargins left="0.75" right="0.18" top="0.25" bottom="0.16" header="0.19" footer="0.16"/>
  <pageSetup horizontalDpi="600" verticalDpi="600" orientation="landscape" paperSize="9" r:id="rId1"/>
  <headerFooter alignWithMargins="0">
    <oddFooter>&amp;C&amp;A&amp;RPage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3"/>
  </sheetPr>
  <dimension ref="A1:J64"/>
  <sheetViews>
    <sheetView zoomScalePageLayoutView="0" workbookViewId="0" topLeftCell="A39">
      <selection activeCell="E59" sqref="E59"/>
    </sheetView>
  </sheetViews>
  <sheetFormatPr defaultColWidth="9.140625" defaultRowHeight="12.75"/>
  <cols>
    <col min="1" max="1" width="12.8515625" style="0" customWidth="1"/>
    <col min="2" max="2" width="46.28125" style="0" customWidth="1"/>
    <col min="3" max="3" width="19.421875" style="0" customWidth="1"/>
    <col min="4" max="4" width="13.421875" style="0" customWidth="1"/>
    <col min="5" max="5" width="14.421875" style="0" customWidth="1"/>
    <col min="6" max="6" width="14.57421875" style="0" customWidth="1"/>
    <col min="7" max="7" width="12.7109375" style="0" customWidth="1"/>
    <col min="8" max="8" width="19.00390625" style="0" customWidth="1"/>
  </cols>
  <sheetData>
    <row r="1" ht="20.25" customHeight="1">
      <c r="A1" s="132" t="s">
        <v>480</v>
      </c>
    </row>
    <row r="2" spans="1:8" s="415" customFormat="1" ht="42.75" customHeight="1">
      <c r="A2" s="590" t="s">
        <v>649</v>
      </c>
      <c r="B2" s="590"/>
      <c r="C2" s="590"/>
      <c r="D2" s="590"/>
      <c r="E2" s="590"/>
      <c r="F2" s="590"/>
      <c r="G2" s="590"/>
      <c r="H2" s="590"/>
    </row>
    <row r="3" spans="1:8" s="415" customFormat="1" ht="42.75" customHeight="1">
      <c r="A3" s="343" t="s">
        <v>605</v>
      </c>
      <c r="B3" s="8"/>
      <c r="C3" s="8"/>
      <c r="D3" s="8"/>
      <c r="E3" s="8"/>
      <c r="F3" s="8"/>
      <c r="G3" s="8"/>
      <c r="H3" s="8"/>
    </row>
    <row r="4" spans="1:10" s="415" customFormat="1" ht="39.75" customHeight="1">
      <c r="A4" s="647" t="s">
        <v>553</v>
      </c>
      <c r="B4" s="634"/>
      <c r="C4" s="634"/>
      <c r="D4" s="634"/>
      <c r="E4" s="634"/>
      <c r="F4" s="634"/>
      <c r="G4" s="634"/>
      <c r="H4" s="634"/>
      <c r="I4" s="416"/>
      <c r="J4" s="417"/>
    </row>
    <row r="5" spans="1:10" s="415" customFormat="1" ht="19.5" customHeight="1">
      <c r="A5" s="418" t="s">
        <v>7</v>
      </c>
      <c r="B5" s="418" t="s">
        <v>650</v>
      </c>
      <c r="C5" s="418" t="s">
        <v>565</v>
      </c>
      <c r="D5" s="418" t="s">
        <v>651</v>
      </c>
      <c r="E5" s="418" t="s">
        <v>566</v>
      </c>
      <c r="F5" s="418" t="s">
        <v>652</v>
      </c>
      <c r="G5" s="418" t="s">
        <v>568</v>
      </c>
      <c r="H5" s="418" t="s">
        <v>569</v>
      </c>
      <c r="I5" s="416"/>
      <c r="J5" s="417"/>
    </row>
    <row r="6" spans="1:10" s="415" customFormat="1" ht="19.5" customHeight="1">
      <c r="A6" s="358">
        <v>1</v>
      </c>
      <c r="B6" s="419" t="s">
        <v>682</v>
      </c>
      <c r="C6" s="358" t="s">
        <v>591</v>
      </c>
      <c r="D6" s="358">
        <v>12</v>
      </c>
      <c r="E6" s="420">
        <v>88000</v>
      </c>
      <c r="F6" s="420">
        <f>E6/(D6*26)</f>
        <v>282.05128205128204</v>
      </c>
      <c r="G6" s="353">
        <v>4.4</v>
      </c>
      <c r="H6" s="354">
        <f>ROUND(G6*F6,0)</f>
        <v>1241</v>
      </c>
      <c r="I6" s="416"/>
      <c r="J6" s="417"/>
    </row>
    <row r="7" spans="1:10" s="415" customFormat="1" ht="19.5" customHeight="1">
      <c r="A7" s="11">
        <f>A6+1</f>
        <v>2</v>
      </c>
      <c r="B7" s="360" t="s">
        <v>654</v>
      </c>
      <c r="C7" s="11" t="s">
        <v>655</v>
      </c>
      <c r="D7" s="11">
        <v>6</v>
      </c>
      <c r="E7" s="421">
        <v>18000</v>
      </c>
      <c r="F7" s="421">
        <f>E7/(D7*26)</f>
        <v>115.38461538461539</v>
      </c>
      <c r="G7" s="388">
        <v>4.4</v>
      </c>
      <c r="H7" s="10">
        <f>ROUND(G7*F7,0)</f>
        <v>508</v>
      </c>
      <c r="I7" s="417"/>
      <c r="J7" s="417"/>
    </row>
    <row r="8" spans="1:10" s="415" customFormat="1" ht="19.5" customHeight="1">
      <c r="A8" s="11">
        <f>A7+1</f>
        <v>3</v>
      </c>
      <c r="B8" s="360" t="s">
        <v>660</v>
      </c>
      <c r="C8" s="11" t="s">
        <v>591</v>
      </c>
      <c r="D8" s="11">
        <v>1</v>
      </c>
      <c r="E8" s="421">
        <v>2500</v>
      </c>
      <c r="F8" s="421">
        <f>E8/(D8*26)</f>
        <v>96.15384615384616</v>
      </c>
      <c r="G8" s="388">
        <v>0.2</v>
      </c>
      <c r="H8" s="10">
        <f>ROUND(G8*F8,0)</f>
        <v>19</v>
      </c>
      <c r="I8" s="417"/>
      <c r="J8" s="417"/>
    </row>
    <row r="9" spans="1:10" s="415" customFormat="1" ht="19.5" customHeight="1">
      <c r="A9" s="11">
        <f>A8+1</f>
        <v>4</v>
      </c>
      <c r="B9" s="360" t="s">
        <v>691</v>
      </c>
      <c r="C9" s="11" t="s">
        <v>591</v>
      </c>
      <c r="D9" s="11">
        <v>3</v>
      </c>
      <c r="E9" s="421">
        <v>20000</v>
      </c>
      <c r="F9" s="421">
        <f>E9/(D9*26)</f>
        <v>256.4102564102564</v>
      </c>
      <c r="G9" s="388">
        <v>0.05</v>
      </c>
      <c r="H9" s="10">
        <f>ROUND(G9*F9,0)</f>
        <v>13</v>
      </c>
      <c r="I9" s="417"/>
      <c r="J9" s="417"/>
    </row>
    <row r="10" spans="1:10" s="415" customFormat="1" ht="23.25" customHeight="1">
      <c r="A10" s="11">
        <f>A9+1</f>
        <v>5</v>
      </c>
      <c r="B10" s="360" t="s">
        <v>693</v>
      </c>
      <c r="C10" s="11" t="s">
        <v>591</v>
      </c>
      <c r="D10" s="11">
        <v>12</v>
      </c>
      <c r="E10" s="421">
        <v>25000</v>
      </c>
      <c r="F10" s="421">
        <f>E10/(D10*26)</f>
        <v>80.12820512820512</v>
      </c>
      <c r="G10" s="388">
        <v>4.4</v>
      </c>
      <c r="H10" s="10">
        <f>ROUND(G10*F10,0)</f>
        <v>353</v>
      </c>
      <c r="I10" s="417"/>
      <c r="J10" s="417"/>
    </row>
    <row r="11" spans="1:8" ht="15.75">
      <c r="A11" s="422"/>
      <c r="B11" s="648" t="s">
        <v>673</v>
      </c>
      <c r="C11" s="649"/>
      <c r="D11" s="649"/>
      <c r="E11" s="650"/>
      <c r="F11" s="423"/>
      <c r="G11" s="422"/>
      <c r="H11" s="424">
        <f>SUM(H6:H10)*1.05</f>
        <v>2240.7000000000003</v>
      </c>
    </row>
    <row r="14" spans="1:5" ht="33.75" customHeight="1">
      <c r="A14" s="605" t="s">
        <v>7</v>
      </c>
      <c r="B14" s="605" t="s">
        <v>8</v>
      </c>
      <c r="C14" s="607" t="s">
        <v>44</v>
      </c>
      <c r="D14" s="605" t="s">
        <v>601</v>
      </c>
      <c r="E14" s="605" t="s">
        <v>569</v>
      </c>
    </row>
    <row r="15" spans="1:5" ht="38.25" customHeight="1">
      <c r="A15" s="629"/>
      <c r="B15" s="629"/>
      <c r="C15" s="629"/>
      <c r="D15" s="629"/>
      <c r="E15" s="629"/>
    </row>
    <row r="16" spans="1:5" ht="15.75">
      <c r="A16" s="33" t="s">
        <v>192</v>
      </c>
      <c r="B16" s="34" t="s">
        <v>193</v>
      </c>
      <c r="C16" s="18"/>
      <c r="D16" s="126"/>
      <c r="E16" s="10"/>
    </row>
    <row r="17" spans="1:5" ht="15.75">
      <c r="A17" s="6">
        <v>1</v>
      </c>
      <c r="B17" s="4" t="s">
        <v>186</v>
      </c>
      <c r="C17" s="2"/>
      <c r="D17" s="126"/>
      <c r="E17" s="10"/>
    </row>
    <row r="18" spans="1:5" ht="15.75">
      <c r="A18" s="3" t="s">
        <v>20</v>
      </c>
      <c r="B18" s="2" t="s">
        <v>94</v>
      </c>
      <c r="C18" s="71" t="s">
        <v>625</v>
      </c>
      <c r="D18" s="126">
        <v>0.1</v>
      </c>
      <c r="E18" s="10">
        <f>ROUND($H$11*D18,0)</f>
        <v>224</v>
      </c>
    </row>
    <row r="19" spans="1:5" ht="15.75">
      <c r="A19" s="3"/>
      <c r="B19" s="2"/>
      <c r="C19" s="18"/>
      <c r="D19" s="126"/>
      <c r="E19" s="10"/>
    </row>
    <row r="20" spans="1:5" ht="15.75">
      <c r="A20" s="3"/>
      <c r="B20" s="18"/>
      <c r="C20" s="9"/>
      <c r="D20" s="126"/>
      <c r="E20" s="10"/>
    </row>
    <row r="21" spans="1:5" ht="15.75">
      <c r="A21" s="3" t="s">
        <v>21</v>
      </c>
      <c r="B21" s="18" t="s">
        <v>195</v>
      </c>
      <c r="C21" s="18"/>
      <c r="D21" s="126"/>
      <c r="E21" s="10"/>
    </row>
    <row r="22" spans="1:5" ht="15.75">
      <c r="A22" s="5" t="s">
        <v>43</v>
      </c>
      <c r="B22" s="2" t="s">
        <v>196</v>
      </c>
      <c r="C22" s="71" t="s">
        <v>623</v>
      </c>
      <c r="D22" s="126">
        <v>0.05</v>
      </c>
      <c r="E22" s="10">
        <f>ROUND($H$11*D22,0)</f>
        <v>112</v>
      </c>
    </row>
    <row r="23" spans="1:5" ht="15.75">
      <c r="A23" s="3"/>
      <c r="B23" s="18"/>
      <c r="C23" s="18"/>
      <c r="D23" s="126"/>
      <c r="E23" s="10"/>
    </row>
    <row r="24" spans="1:5" ht="15.75">
      <c r="A24" s="3"/>
      <c r="B24" s="18"/>
      <c r="C24" s="9"/>
      <c r="D24" s="126"/>
      <c r="E24" s="10"/>
    </row>
    <row r="25" spans="1:5" ht="15.75">
      <c r="A25" s="5" t="s">
        <v>43</v>
      </c>
      <c r="B25" s="2" t="s">
        <v>197</v>
      </c>
      <c r="C25" s="71" t="s">
        <v>623</v>
      </c>
      <c r="D25" s="126">
        <v>0.1</v>
      </c>
      <c r="E25" s="10">
        <f>ROUND($H$11*D25,0)</f>
        <v>224</v>
      </c>
    </row>
    <row r="26" spans="1:5" ht="15.75">
      <c r="A26" s="3"/>
      <c r="B26" s="18"/>
      <c r="C26" s="18"/>
      <c r="D26" s="126"/>
      <c r="E26" s="10"/>
    </row>
    <row r="27" spans="1:5" ht="15.75">
      <c r="A27" s="3"/>
      <c r="B27" s="18"/>
      <c r="C27" s="9"/>
      <c r="D27" s="126"/>
      <c r="E27" s="10"/>
    </row>
    <row r="28" spans="1:5" ht="15.75">
      <c r="A28" s="3" t="s">
        <v>42</v>
      </c>
      <c r="B28" s="2" t="s">
        <v>199</v>
      </c>
      <c r="C28" s="71" t="s">
        <v>624</v>
      </c>
      <c r="D28" s="126">
        <v>0.05</v>
      </c>
      <c r="E28" s="10">
        <f>ROUND($H$11*D28,0)</f>
        <v>112</v>
      </c>
    </row>
    <row r="29" spans="1:5" ht="15.75">
      <c r="A29" s="3"/>
      <c r="B29" s="18"/>
      <c r="C29" s="9"/>
      <c r="D29" s="126"/>
      <c r="E29" s="10"/>
    </row>
    <row r="30" spans="1:5" ht="15.75">
      <c r="A30" s="3"/>
      <c r="B30" s="18"/>
      <c r="C30" s="18"/>
      <c r="D30" s="126"/>
      <c r="E30" s="10"/>
    </row>
    <row r="31" spans="1:5" ht="15.75">
      <c r="A31" s="31">
        <v>2</v>
      </c>
      <c r="B31" s="45" t="s">
        <v>198</v>
      </c>
      <c r="C31" s="9"/>
      <c r="D31" s="126"/>
      <c r="E31" s="10"/>
    </row>
    <row r="32" spans="1:5" ht="15.75">
      <c r="A32" s="3" t="s">
        <v>22</v>
      </c>
      <c r="B32" s="18" t="s">
        <v>94</v>
      </c>
      <c r="C32" s="71" t="s">
        <v>625</v>
      </c>
      <c r="D32" s="126">
        <v>1</v>
      </c>
      <c r="E32" s="10">
        <f>ROUND($H$11*D32,0)</f>
        <v>2241</v>
      </c>
    </row>
    <row r="33" spans="1:5" ht="15.75">
      <c r="A33" s="3"/>
      <c r="B33" s="18"/>
      <c r="C33" s="9"/>
      <c r="D33" s="126"/>
      <c r="E33" s="10"/>
    </row>
    <row r="34" spans="1:5" ht="15.75">
      <c r="A34" s="3"/>
      <c r="B34" s="2"/>
      <c r="C34" s="18"/>
      <c r="D34" s="126"/>
      <c r="E34" s="10"/>
    </row>
    <row r="35" spans="1:5" ht="15.75">
      <c r="A35" s="3" t="s">
        <v>23</v>
      </c>
      <c r="B35" s="18" t="s">
        <v>195</v>
      </c>
      <c r="C35" s="9"/>
      <c r="D35" s="126"/>
      <c r="E35" s="10"/>
    </row>
    <row r="36" spans="1:5" ht="15.75">
      <c r="A36" s="5" t="s">
        <v>43</v>
      </c>
      <c r="B36" s="2" t="s">
        <v>196</v>
      </c>
      <c r="C36" s="71" t="s">
        <v>626</v>
      </c>
      <c r="D36" s="126">
        <v>1.9</v>
      </c>
      <c r="E36" s="10">
        <f>ROUND($H$11*D36,0)</f>
        <v>4257</v>
      </c>
    </row>
    <row r="37" spans="1:5" ht="15.75">
      <c r="A37" s="31"/>
      <c r="B37" s="45"/>
      <c r="C37" s="18"/>
      <c r="D37" s="126"/>
      <c r="E37" s="10"/>
    </row>
    <row r="38" spans="1:5" ht="15.75">
      <c r="A38" s="5"/>
      <c r="B38" s="18"/>
      <c r="C38" s="9"/>
      <c r="D38" s="126"/>
      <c r="E38" s="10"/>
    </row>
    <row r="39" spans="1:5" ht="15.75">
      <c r="A39" s="5" t="s">
        <v>43</v>
      </c>
      <c r="B39" s="2" t="s">
        <v>197</v>
      </c>
      <c r="C39" s="71" t="s">
        <v>626</v>
      </c>
      <c r="D39" s="126">
        <v>1</v>
      </c>
      <c r="E39" s="10">
        <f>ROUND($H$11*D39,0)</f>
        <v>2241</v>
      </c>
    </row>
    <row r="40" spans="1:5" ht="15.75">
      <c r="A40" s="5"/>
      <c r="B40" s="18"/>
      <c r="C40" s="18"/>
      <c r="D40" s="126"/>
      <c r="E40" s="10"/>
    </row>
    <row r="41" spans="1:5" ht="15.75">
      <c r="A41" s="5"/>
      <c r="B41" s="18"/>
      <c r="C41" s="9"/>
      <c r="D41" s="126"/>
      <c r="E41" s="10"/>
    </row>
    <row r="42" spans="1:5" ht="15.75">
      <c r="A42" s="3" t="s">
        <v>24</v>
      </c>
      <c r="B42" s="18" t="s">
        <v>200</v>
      </c>
      <c r="C42" s="71" t="s">
        <v>627</v>
      </c>
      <c r="D42" s="126">
        <v>2.69</v>
      </c>
      <c r="E42" s="10">
        <f>ROUND($H$11*D42,0)</f>
        <v>6027</v>
      </c>
    </row>
    <row r="43" spans="1:5" ht="15.75">
      <c r="A43" s="3"/>
      <c r="B43" s="18"/>
      <c r="C43" s="18"/>
      <c r="D43" s="126"/>
      <c r="E43" s="10"/>
    </row>
    <row r="44" spans="1:5" ht="15.75">
      <c r="A44" s="31"/>
      <c r="B44" s="45"/>
      <c r="C44" s="9"/>
      <c r="D44" s="126"/>
      <c r="E44" s="10"/>
    </row>
    <row r="45" spans="1:5" s="494" customFormat="1" ht="15.75">
      <c r="A45" s="31">
        <v>3</v>
      </c>
      <c r="B45" s="4" t="s">
        <v>134</v>
      </c>
      <c r="C45" s="4"/>
      <c r="D45" s="493"/>
      <c r="E45" s="317"/>
    </row>
    <row r="46" spans="1:5" ht="15.75">
      <c r="A46" s="3" t="s">
        <v>40</v>
      </c>
      <c r="B46" s="18" t="s">
        <v>135</v>
      </c>
      <c r="C46" s="9" t="s">
        <v>444</v>
      </c>
      <c r="D46" s="126">
        <v>0.02</v>
      </c>
      <c r="E46" s="10">
        <f>ROUND($H$11*D46,0)</f>
        <v>45</v>
      </c>
    </row>
    <row r="47" spans="1:5" ht="15.75">
      <c r="A47" s="31"/>
      <c r="B47" s="45"/>
      <c r="C47" s="18"/>
      <c r="D47" s="126"/>
      <c r="E47" s="10"/>
    </row>
    <row r="48" spans="1:5" ht="15.75">
      <c r="A48" s="5"/>
      <c r="B48" s="18"/>
      <c r="C48" s="9"/>
      <c r="D48" s="126"/>
      <c r="E48" s="10"/>
    </row>
    <row r="49" spans="1:5" ht="15.75">
      <c r="A49" s="3" t="s">
        <v>41</v>
      </c>
      <c r="B49" s="18" t="s">
        <v>159</v>
      </c>
      <c r="C49" s="18"/>
      <c r="D49" s="126"/>
      <c r="E49" s="10"/>
    </row>
    <row r="50" spans="1:5" ht="15.75">
      <c r="A50" s="5" t="s">
        <v>43</v>
      </c>
      <c r="B50" s="18" t="s">
        <v>94</v>
      </c>
      <c r="C50" s="71" t="s">
        <v>445</v>
      </c>
      <c r="D50" s="126">
        <v>0.03</v>
      </c>
      <c r="E50" s="10">
        <f>ROUND($H$11*D50,0)</f>
        <v>67</v>
      </c>
    </row>
    <row r="51" spans="1:5" ht="15.75">
      <c r="A51" s="5"/>
      <c r="B51" s="2"/>
      <c r="C51" s="9"/>
      <c r="D51" s="126"/>
      <c r="E51" s="10"/>
    </row>
    <row r="52" spans="1:5" ht="15.75">
      <c r="A52" s="5"/>
      <c r="B52" s="18"/>
      <c r="C52" s="18"/>
      <c r="D52" s="126"/>
      <c r="E52" s="10"/>
    </row>
    <row r="53" spans="1:5" ht="15.75">
      <c r="A53" s="5" t="s">
        <v>43</v>
      </c>
      <c r="B53" s="18" t="s">
        <v>195</v>
      </c>
      <c r="C53" s="18"/>
      <c r="D53" s="126"/>
      <c r="E53" s="10">
        <f>ROUND($H$11*D53,0)</f>
        <v>0</v>
      </c>
    </row>
    <row r="54" spans="1:5" ht="15.75">
      <c r="A54" s="27"/>
      <c r="B54" s="43"/>
      <c r="C54" s="18"/>
      <c r="D54" s="126"/>
      <c r="E54" s="10"/>
    </row>
    <row r="55" spans="1:5" ht="15.75">
      <c r="A55" s="5"/>
      <c r="B55" s="18"/>
      <c r="C55" s="18"/>
      <c r="D55" s="126"/>
      <c r="E55" s="10"/>
    </row>
    <row r="56" spans="1:5" ht="15.75">
      <c r="A56" s="5" t="s">
        <v>43</v>
      </c>
      <c r="B56" s="18" t="s">
        <v>201</v>
      </c>
      <c r="C56" s="71" t="s">
        <v>626</v>
      </c>
      <c r="D56" s="126">
        <v>0.02</v>
      </c>
      <c r="E56" s="10">
        <f>ROUND($H$11*D56,0)</f>
        <v>45</v>
      </c>
    </row>
    <row r="57" spans="1:5" ht="15.75">
      <c r="A57" s="31"/>
      <c r="B57" s="45"/>
      <c r="C57" s="18"/>
      <c r="D57" s="126"/>
      <c r="E57" s="10"/>
    </row>
    <row r="58" spans="1:5" ht="15.75">
      <c r="A58" s="3"/>
      <c r="B58" s="18"/>
      <c r="C58" s="104"/>
      <c r="D58" s="126"/>
      <c r="E58" s="10"/>
    </row>
    <row r="59" spans="1:5" ht="15.75">
      <c r="A59" s="5" t="s">
        <v>43</v>
      </c>
      <c r="B59" s="18" t="s">
        <v>197</v>
      </c>
      <c r="C59" s="71" t="s">
        <v>626</v>
      </c>
      <c r="D59" s="126">
        <v>0.04</v>
      </c>
      <c r="E59" s="10">
        <f>ROUND($H$11*D59,0)</f>
        <v>90</v>
      </c>
    </row>
    <row r="60" spans="1:5" ht="15.75">
      <c r="A60" s="31"/>
      <c r="B60" s="45"/>
      <c r="C60" s="9"/>
      <c r="D60" s="126"/>
      <c r="E60" s="10"/>
    </row>
    <row r="61" spans="1:5" ht="15.75">
      <c r="A61" s="3"/>
      <c r="B61" s="18"/>
      <c r="C61" s="18"/>
      <c r="D61" s="126"/>
      <c r="E61" s="10"/>
    </row>
    <row r="62" spans="1:5" ht="15.75">
      <c r="A62" s="5" t="s">
        <v>43</v>
      </c>
      <c r="B62" s="18" t="s">
        <v>202</v>
      </c>
      <c r="C62" s="71" t="s">
        <v>627</v>
      </c>
      <c r="D62" s="126">
        <v>0.02</v>
      </c>
      <c r="E62" s="10">
        <f>ROUND($H$11*D62,0)</f>
        <v>45</v>
      </c>
    </row>
    <row r="63" spans="1:5" ht="15.75">
      <c r="A63" s="438"/>
      <c r="B63" s="393"/>
      <c r="C63" s="392"/>
      <c r="D63" s="439"/>
      <c r="E63" s="79"/>
    </row>
    <row r="64" spans="1:5" ht="15.75">
      <c r="A64" s="7"/>
      <c r="B64" s="402"/>
      <c r="C64" s="12"/>
      <c r="D64" s="427"/>
      <c r="E64" s="428"/>
    </row>
  </sheetData>
  <sheetProtection/>
  <mergeCells count="8">
    <mergeCell ref="A2:H2"/>
    <mergeCell ref="B11:E11"/>
    <mergeCell ref="A14:A15"/>
    <mergeCell ref="B14:B15"/>
    <mergeCell ref="C14:C15"/>
    <mergeCell ref="D14:D15"/>
    <mergeCell ref="E14:E15"/>
    <mergeCell ref="A4:H4"/>
  </mergeCells>
  <printOptions/>
  <pageMargins left="0.75" right="0.18" top="0.25" bottom="0.16" header="0.19" footer="0.16"/>
  <pageSetup horizontalDpi="600" verticalDpi="600" orientation="landscape" paperSize="9" r:id="rId1"/>
  <headerFooter alignWithMargins="0">
    <oddFooter>&amp;C&amp;A&amp;RPage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3"/>
  </sheetPr>
  <dimension ref="A1:J37"/>
  <sheetViews>
    <sheetView zoomScalePageLayoutView="0" workbookViewId="0" topLeftCell="A16">
      <selection activeCell="G14" sqref="G14"/>
    </sheetView>
  </sheetViews>
  <sheetFormatPr defaultColWidth="9.140625" defaultRowHeight="12.75"/>
  <cols>
    <col min="1" max="1" width="12.8515625" style="0" customWidth="1"/>
    <col min="2" max="2" width="40.8515625" style="0" customWidth="1"/>
    <col min="3" max="3" width="19.421875" style="0" customWidth="1"/>
    <col min="4" max="4" width="13.421875" style="0" customWidth="1"/>
    <col min="5" max="5" width="14.421875" style="0" customWidth="1"/>
    <col min="6" max="6" width="14.57421875" style="0" customWidth="1"/>
    <col min="7" max="7" width="12.7109375" style="0" customWidth="1"/>
    <col min="8" max="8" width="19.00390625" style="0" customWidth="1"/>
  </cols>
  <sheetData>
    <row r="1" ht="14.25">
      <c r="A1" s="132" t="s">
        <v>480</v>
      </c>
    </row>
    <row r="2" spans="1:8" s="415" customFormat="1" ht="42.75" customHeight="1">
      <c r="A2" s="590" t="s">
        <v>649</v>
      </c>
      <c r="B2" s="590"/>
      <c r="C2" s="590"/>
      <c r="D2" s="590"/>
      <c r="E2" s="590"/>
      <c r="F2" s="590"/>
      <c r="G2" s="590"/>
      <c r="H2" s="590"/>
    </row>
    <row r="3" spans="1:8" s="415" customFormat="1" ht="42.75" customHeight="1">
      <c r="A3" s="343" t="s">
        <v>605</v>
      </c>
      <c r="B3" s="8"/>
      <c r="C3" s="8"/>
      <c r="D3" s="8"/>
      <c r="E3" s="8"/>
      <c r="F3" s="8"/>
      <c r="G3" s="8"/>
      <c r="H3" s="8"/>
    </row>
    <row r="4" spans="1:10" s="415" customFormat="1" ht="39.75" customHeight="1">
      <c r="A4" s="647" t="s">
        <v>553</v>
      </c>
      <c r="B4" s="634"/>
      <c r="C4" s="634"/>
      <c r="D4" s="634"/>
      <c r="E4" s="634"/>
      <c r="F4" s="634"/>
      <c r="G4" s="634"/>
      <c r="H4" s="634"/>
      <c r="I4" s="416"/>
      <c r="J4" s="417"/>
    </row>
    <row r="5" spans="1:10" s="415" customFormat="1" ht="40.5" customHeight="1">
      <c r="A5" s="418" t="s">
        <v>7</v>
      </c>
      <c r="B5" s="418" t="s">
        <v>650</v>
      </c>
      <c r="C5" s="418" t="s">
        <v>565</v>
      </c>
      <c r="D5" s="418" t="s">
        <v>651</v>
      </c>
      <c r="E5" s="418" t="s">
        <v>566</v>
      </c>
      <c r="F5" s="418" t="s">
        <v>652</v>
      </c>
      <c r="G5" s="418" t="s">
        <v>568</v>
      </c>
      <c r="H5" s="418" t="s">
        <v>569</v>
      </c>
      <c r="I5" s="416"/>
      <c r="J5" s="417"/>
    </row>
    <row r="6" spans="1:10" s="415" customFormat="1" ht="19.5" customHeight="1">
      <c r="A6" s="358">
        <v>1</v>
      </c>
      <c r="B6" s="419" t="s">
        <v>682</v>
      </c>
      <c r="C6" s="358" t="s">
        <v>591</v>
      </c>
      <c r="D6" s="358">
        <v>12</v>
      </c>
      <c r="E6" s="420">
        <v>88000</v>
      </c>
      <c r="F6" s="420">
        <f>E6/(D6*26)</f>
        <v>282.05128205128204</v>
      </c>
      <c r="G6" s="353">
        <v>0.8</v>
      </c>
      <c r="H6" s="354">
        <f>ROUND(G6*F6,0)</f>
        <v>226</v>
      </c>
      <c r="I6" s="416"/>
      <c r="J6" s="417"/>
    </row>
    <row r="7" spans="1:10" s="415" customFormat="1" ht="19.5" customHeight="1">
      <c r="A7" s="11">
        <f>A6+1</f>
        <v>2</v>
      </c>
      <c r="B7" s="360" t="s">
        <v>654</v>
      </c>
      <c r="C7" s="11" t="s">
        <v>655</v>
      </c>
      <c r="D7" s="11">
        <v>6</v>
      </c>
      <c r="E7" s="421">
        <v>18000</v>
      </c>
      <c r="F7" s="421">
        <f>E7/(D7*26)</f>
        <v>115.38461538461539</v>
      </c>
      <c r="G7" s="388">
        <v>0.8</v>
      </c>
      <c r="H7" s="10">
        <f>ROUND(G7*F7,0)</f>
        <v>92</v>
      </c>
      <c r="I7" s="417"/>
      <c r="J7" s="417"/>
    </row>
    <row r="8" spans="1:10" s="415" customFormat="1" ht="19.5" customHeight="1">
      <c r="A8" s="11">
        <f>A7+1</f>
        <v>3</v>
      </c>
      <c r="B8" s="360" t="s">
        <v>660</v>
      </c>
      <c r="C8" s="11" t="s">
        <v>591</v>
      </c>
      <c r="D8" s="11">
        <v>1</v>
      </c>
      <c r="E8" s="421">
        <v>2500</v>
      </c>
      <c r="F8" s="421">
        <f>E8/(D8*26)</f>
        <v>96.15384615384616</v>
      </c>
      <c r="G8" s="388">
        <v>0.2</v>
      </c>
      <c r="H8" s="10">
        <f>ROUND(G8*F8,0)</f>
        <v>19</v>
      </c>
      <c r="I8" s="417"/>
      <c r="J8" s="417"/>
    </row>
    <row r="9" spans="1:10" s="415" customFormat="1" ht="19.5" customHeight="1">
      <c r="A9" s="11">
        <f>A8+1</f>
        <v>4</v>
      </c>
      <c r="B9" s="360" t="s">
        <v>691</v>
      </c>
      <c r="C9" s="11" t="s">
        <v>591</v>
      </c>
      <c r="D9" s="11">
        <v>3</v>
      </c>
      <c r="E9" s="421">
        <v>20000</v>
      </c>
      <c r="F9" s="421">
        <f>E9/(D9*26)</f>
        <v>256.4102564102564</v>
      </c>
      <c r="G9" s="388">
        <v>0.05</v>
      </c>
      <c r="H9" s="10">
        <f>ROUND(G9*F9,0)</f>
        <v>13</v>
      </c>
      <c r="I9" s="417"/>
      <c r="J9" s="417"/>
    </row>
    <row r="10" spans="1:10" s="415" customFormat="1" ht="23.25" customHeight="1">
      <c r="A10" s="11">
        <f>A9+1</f>
        <v>5</v>
      </c>
      <c r="B10" s="360" t="s">
        <v>693</v>
      </c>
      <c r="C10" s="11" t="s">
        <v>591</v>
      </c>
      <c r="D10" s="11">
        <v>12</v>
      </c>
      <c r="E10" s="421">
        <v>25000</v>
      </c>
      <c r="F10" s="421">
        <f>E10/(D10*26)</f>
        <v>80.12820512820512</v>
      </c>
      <c r="G10" s="388">
        <v>0.8</v>
      </c>
      <c r="H10" s="10">
        <f>ROUND(G10*F10,0)</f>
        <v>64</v>
      </c>
      <c r="I10" s="417"/>
      <c r="J10" s="417"/>
    </row>
    <row r="11" spans="1:8" ht="15.75">
      <c r="A11" s="422"/>
      <c r="B11" s="648" t="s">
        <v>673</v>
      </c>
      <c r="C11" s="649"/>
      <c r="D11" s="649"/>
      <c r="E11" s="650"/>
      <c r="F11" s="423"/>
      <c r="G11" s="422"/>
      <c r="H11" s="424">
        <f>SUM(H6:H10)*1.05</f>
        <v>434.70000000000005</v>
      </c>
    </row>
    <row r="14" spans="1:5" ht="58.5" customHeight="1">
      <c r="A14" s="605" t="s">
        <v>7</v>
      </c>
      <c r="B14" s="605" t="s">
        <v>8</v>
      </c>
      <c r="C14" s="607" t="s">
        <v>44</v>
      </c>
      <c r="D14" s="605" t="s">
        <v>601</v>
      </c>
      <c r="E14" s="605" t="s">
        <v>569</v>
      </c>
    </row>
    <row r="15" spans="1:5" ht="38.25" customHeight="1">
      <c r="A15" s="629"/>
      <c r="B15" s="629"/>
      <c r="C15" s="629"/>
      <c r="D15" s="629"/>
      <c r="E15" s="629"/>
    </row>
    <row r="16" spans="1:5" ht="31.5">
      <c r="A16" s="33" t="s">
        <v>182</v>
      </c>
      <c r="B16" s="34" t="s">
        <v>183</v>
      </c>
      <c r="C16" s="9"/>
      <c r="D16" s="126"/>
      <c r="E16" s="10"/>
    </row>
    <row r="17" spans="1:5" ht="15.75">
      <c r="A17" s="33" t="s">
        <v>184</v>
      </c>
      <c r="B17" s="34" t="s">
        <v>185</v>
      </c>
      <c r="C17" s="18"/>
      <c r="D17" s="126"/>
      <c r="E17" s="10"/>
    </row>
    <row r="18" spans="1:5" ht="15.75">
      <c r="A18" s="5">
        <v>1</v>
      </c>
      <c r="B18" s="18" t="s">
        <v>186</v>
      </c>
      <c r="C18" s="9" t="s">
        <v>613</v>
      </c>
      <c r="D18" s="126">
        <v>0.3</v>
      </c>
      <c r="E18" s="10">
        <f>ROUND($H$11*D18,0)</f>
        <v>130</v>
      </c>
    </row>
    <row r="19" spans="1:5" ht="15.75">
      <c r="A19" s="3"/>
      <c r="B19" s="18"/>
      <c r="C19" s="18"/>
      <c r="D19" s="126"/>
      <c r="E19" s="10"/>
    </row>
    <row r="20" spans="1:5" ht="15.75">
      <c r="A20" s="3"/>
      <c r="B20" s="2"/>
      <c r="C20" s="9"/>
      <c r="D20" s="126"/>
      <c r="E20" s="10"/>
    </row>
    <row r="21" spans="1:5" ht="15.75">
      <c r="A21" s="3">
        <v>2</v>
      </c>
      <c r="B21" s="18" t="s">
        <v>187</v>
      </c>
      <c r="C21" s="18"/>
      <c r="D21" s="126"/>
      <c r="E21" s="10"/>
    </row>
    <row r="22" spans="1:5" ht="15.75">
      <c r="A22" s="3" t="s">
        <v>22</v>
      </c>
      <c r="B22" s="18" t="s">
        <v>188</v>
      </c>
      <c r="C22" s="71" t="s">
        <v>625</v>
      </c>
      <c r="D22" s="126">
        <v>1</v>
      </c>
      <c r="E22" s="10">
        <f>ROUND($H$11*D22,0)</f>
        <v>435</v>
      </c>
    </row>
    <row r="23" spans="1:5" ht="15.75">
      <c r="A23" s="31"/>
      <c r="B23" s="45"/>
      <c r="C23" s="18"/>
      <c r="D23" s="126"/>
      <c r="E23" s="10"/>
    </row>
    <row r="24" spans="1:5" ht="15.75">
      <c r="A24" s="3"/>
      <c r="B24" s="18"/>
      <c r="C24" s="9"/>
      <c r="D24" s="126"/>
      <c r="E24" s="10"/>
    </row>
    <row r="25" spans="1:5" ht="15.75">
      <c r="A25" s="3" t="s">
        <v>23</v>
      </c>
      <c r="B25" s="18" t="s">
        <v>189</v>
      </c>
      <c r="C25" s="71" t="s">
        <v>623</v>
      </c>
      <c r="D25" s="126">
        <v>1.5</v>
      </c>
      <c r="E25" s="10">
        <f>ROUND($H$11*D25,0)</f>
        <v>652</v>
      </c>
    </row>
    <row r="26" spans="1:5" ht="15.75">
      <c r="A26" s="102"/>
      <c r="B26" s="104"/>
      <c r="C26" s="9"/>
      <c r="D26" s="126"/>
      <c r="E26" s="10"/>
    </row>
    <row r="27" spans="1:5" ht="15.75">
      <c r="A27" s="31"/>
      <c r="B27" s="45"/>
      <c r="C27" s="18"/>
      <c r="D27" s="126"/>
      <c r="E27" s="10"/>
    </row>
    <row r="28" spans="1:5" ht="15.75">
      <c r="A28" s="3" t="s">
        <v>24</v>
      </c>
      <c r="B28" s="2" t="s">
        <v>190</v>
      </c>
      <c r="C28" s="71" t="s">
        <v>624</v>
      </c>
      <c r="D28" s="126">
        <v>1.2</v>
      </c>
      <c r="E28" s="10">
        <f>ROUND($H$11*D28,0)</f>
        <v>522</v>
      </c>
    </row>
    <row r="29" spans="1:5" ht="15.75">
      <c r="A29" s="3"/>
      <c r="B29" s="18"/>
      <c r="C29" s="18"/>
      <c r="D29" s="126"/>
      <c r="E29" s="10"/>
    </row>
    <row r="30" spans="1:5" ht="15.75">
      <c r="A30" s="3"/>
      <c r="B30" s="18"/>
      <c r="C30" s="18"/>
      <c r="D30" s="126"/>
      <c r="E30" s="10"/>
    </row>
    <row r="31" spans="1:5" ht="15.75">
      <c r="A31" s="3">
        <v>3</v>
      </c>
      <c r="B31" s="2" t="s">
        <v>134</v>
      </c>
      <c r="C31" s="18"/>
      <c r="D31" s="126"/>
      <c r="E31" s="10"/>
    </row>
    <row r="32" spans="1:5" ht="15.75">
      <c r="A32" s="3" t="s">
        <v>40</v>
      </c>
      <c r="B32" s="18" t="s">
        <v>135</v>
      </c>
      <c r="C32" s="9" t="s">
        <v>613</v>
      </c>
      <c r="D32" s="126">
        <v>0.1</v>
      </c>
      <c r="E32" s="10">
        <f>ROUND($H$11*D32,0)</f>
        <v>43</v>
      </c>
    </row>
    <row r="33" spans="1:5" ht="15.75">
      <c r="A33" s="31"/>
      <c r="B33" s="4"/>
      <c r="C33" s="9"/>
      <c r="D33" s="126"/>
      <c r="E33" s="10"/>
    </row>
    <row r="34" spans="1:5" ht="15.75">
      <c r="A34" s="3"/>
      <c r="B34" s="2"/>
      <c r="C34" s="18"/>
      <c r="D34" s="126"/>
      <c r="E34" s="10"/>
    </row>
    <row r="35" spans="1:5" ht="15.75">
      <c r="A35" s="3" t="s">
        <v>41</v>
      </c>
      <c r="B35" s="18" t="s">
        <v>191</v>
      </c>
      <c r="C35" s="9" t="s">
        <v>613</v>
      </c>
      <c r="D35" s="126">
        <v>0.1</v>
      </c>
      <c r="E35" s="10">
        <f>ROUND($H$11*D35,0)</f>
        <v>43</v>
      </c>
    </row>
    <row r="36" spans="1:5" ht="15.75">
      <c r="A36" s="3"/>
      <c r="B36" s="18"/>
      <c r="C36" s="18"/>
      <c r="D36" s="126"/>
      <c r="E36" s="10"/>
    </row>
    <row r="37" spans="1:5" ht="15.75">
      <c r="A37" s="7"/>
      <c r="B37" s="402"/>
      <c r="C37" s="12"/>
      <c r="D37" s="427"/>
      <c r="E37" s="428"/>
    </row>
  </sheetData>
  <sheetProtection/>
  <mergeCells count="8">
    <mergeCell ref="A2:H2"/>
    <mergeCell ref="B11:E11"/>
    <mergeCell ref="A14:A15"/>
    <mergeCell ref="B14:B15"/>
    <mergeCell ref="C14:C15"/>
    <mergeCell ref="D14:D15"/>
    <mergeCell ref="E14:E15"/>
    <mergeCell ref="A4:H4"/>
  </mergeCells>
  <printOptions/>
  <pageMargins left="0.75" right="0.18" top="0.25" bottom="0.16" header="0.19" footer="0.16"/>
  <pageSetup horizontalDpi="600" verticalDpi="600" orientation="landscape" paperSize="9" r:id="rId1"/>
  <headerFooter alignWithMargins="0">
    <oddFooter>&amp;C&amp;A&amp;RPage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3"/>
  </sheetPr>
  <dimension ref="A1:J271"/>
  <sheetViews>
    <sheetView zoomScalePageLayoutView="0" workbookViewId="0" topLeftCell="A247">
      <selection activeCell="E132" sqref="E111:E132"/>
    </sheetView>
  </sheetViews>
  <sheetFormatPr defaultColWidth="9.140625" defaultRowHeight="12.75"/>
  <cols>
    <col min="1" max="1" width="12.8515625" style="0" customWidth="1"/>
    <col min="2" max="2" width="46.28125" style="0" customWidth="1"/>
    <col min="3" max="3" width="19.421875" style="0" customWidth="1"/>
    <col min="4" max="4" width="13.421875" style="0" customWidth="1"/>
    <col min="5" max="5" width="14.421875" style="0" customWidth="1"/>
    <col min="6" max="6" width="14.57421875" style="0" customWidth="1"/>
    <col min="7" max="7" width="12.7109375" style="0" customWidth="1"/>
    <col min="8" max="8" width="19.00390625" style="0" customWidth="1"/>
  </cols>
  <sheetData>
    <row r="1" spans="1:8" ht="26.25" customHeight="1">
      <c r="A1" s="584" t="s">
        <v>480</v>
      </c>
      <c r="B1" s="584"/>
      <c r="C1" s="584"/>
      <c r="D1" s="584"/>
      <c r="E1" s="584"/>
      <c r="F1" s="584"/>
      <c r="G1" s="584"/>
      <c r="H1" s="584"/>
    </row>
    <row r="2" spans="1:8" s="415" customFormat="1" ht="42.75" customHeight="1">
      <c r="A2" s="590" t="s">
        <v>649</v>
      </c>
      <c r="B2" s="590"/>
      <c r="C2" s="590"/>
      <c r="D2" s="590"/>
      <c r="E2" s="590"/>
      <c r="F2" s="590"/>
      <c r="G2" s="590"/>
      <c r="H2" s="590"/>
    </row>
    <row r="3" spans="1:8" s="415" customFormat="1" ht="42.75" customHeight="1">
      <c r="A3" s="343" t="s">
        <v>605</v>
      </c>
      <c r="B3" s="8"/>
      <c r="C3" s="8"/>
      <c r="D3" s="8"/>
      <c r="E3" s="8"/>
      <c r="F3" s="8"/>
      <c r="G3" s="8"/>
      <c r="H3" s="8"/>
    </row>
    <row r="4" spans="1:8" s="415" customFormat="1" ht="57.75" customHeight="1">
      <c r="A4" s="647" t="s">
        <v>553</v>
      </c>
      <c r="B4" s="634"/>
      <c r="C4" s="634"/>
      <c r="D4" s="634"/>
      <c r="E4" s="634"/>
      <c r="F4" s="634"/>
      <c r="G4" s="634"/>
      <c r="H4" s="634"/>
    </row>
    <row r="5" spans="1:10" s="415" customFormat="1" ht="39.75" customHeight="1">
      <c r="A5" s="418" t="s">
        <v>7</v>
      </c>
      <c r="B5" s="418" t="s">
        <v>650</v>
      </c>
      <c r="C5" s="418" t="s">
        <v>565</v>
      </c>
      <c r="D5" s="418" t="s">
        <v>651</v>
      </c>
      <c r="E5" s="418" t="s">
        <v>566</v>
      </c>
      <c r="F5" s="418" t="s">
        <v>652</v>
      </c>
      <c r="G5" s="418" t="s">
        <v>568</v>
      </c>
      <c r="H5" s="418" t="s">
        <v>569</v>
      </c>
      <c r="I5" s="416"/>
      <c r="J5" s="417"/>
    </row>
    <row r="6" spans="1:10" s="415" customFormat="1" ht="19.5" customHeight="1">
      <c r="A6" s="358">
        <v>1</v>
      </c>
      <c r="B6" s="419" t="s">
        <v>682</v>
      </c>
      <c r="C6" s="358" t="s">
        <v>591</v>
      </c>
      <c r="D6" s="358">
        <v>12</v>
      </c>
      <c r="E6" s="420">
        <v>88000</v>
      </c>
      <c r="F6" s="420">
        <f aca="true" t="shared" si="0" ref="F6:F23">E6/(D6*26)</f>
        <v>282.05128205128204</v>
      </c>
      <c r="G6" s="353">
        <v>0.8</v>
      </c>
      <c r="H6" s="354">
        <f aca="true" t="shared" si="1" ref="H6:H24">ROUND(G6*F6,0)</f>
        <v>226</v>
      </c>
      <c r="I6" s="416"/>
      <c r="J6" s="417"/>
    </row>
    <row r="7" spans="1:10" s="415" customFormat="1" ht="19.5" customHeight="1">
      <c r="A7" s="11">
        <f aca="true" t="shared" si="2" ref="A7:A24">A6+1</f>
        <v>2</v>
      </c>
      <c r="B7" s="360" t="s">
        <v>654</v>
      </c>
      <c r="C7" s="11" t="s">
        <v>655</v>
      </c>
      <c r="D7" s="11">
        <v>6</v>
      </c>
      <c r="E7" s="421">
        <v>18000</v>
      </c>
      <c r="F7" s="421">
        <f t="shared" si="0"/>
        <v>115.38461538461539</v>
      </c>
      <c r="G7" s="388">
        <v>0.8</v>
      </c>
      <c r="H7" s="10">
        <f t="shared" si="1"/>
        <v>92</v>
      </c>
      <c r="I7" s="416"/>
      <c r="J7" s="417"/>
    </row>
    <row r="8" spans="1:10" s="415" customFormat="1" ht="19.5" customHeight="1">
      <c r="A8" s="11">
        <f t="shared" si="2"/>
        <v>3</v>
      </c>
      <c r="B8" s="360" t="s">
        <v>656</v>
      </c>
      <c r="C8" s="11" t="s">
        <v>591</v>
      </c>
      <c r="D8" s="11">
        <v>60</v>
      </c>
      <c r="E8" s="421">
        <v>800000</v>
      </c>
      <c r="F8" s="421">
        <f t="shared" si="0"/>
        <v>512.8205128205128</v>
      </c>
      <c r="G8" s="388">
        <v>0.8</v>
      </c>
      <c r="H8" s="10">
        <f t="shared" si="1"/>
        <v>410</v>
      </c>
      <c r="I8" s="416"/>
      <c r="J8" s="417"/>
    </row>
    <row r="9" spans="1:10" s="415" customFormat="1" ht="19.5" customHeight="1">
      <c r="A9" s="11">
        <f t="shared" si="2"/>
        <v>4</v>
      </c>
      <c r="B9" s="360" t="s">
        <v>694</v>
      </c>
      <c r="C9" s="11" t="s">
        <v>591</v>
      </c>
      <c r="D9" s="11">
        <v>60</v>
      </c>
      <c r="E9" s="421">
        <v>340000</v>
      </c>
      <c r="F9" s="421">
        <f t="shared" si="0"/>
        <v>217.94871794871796</v>
      </c>
      <c r="G9" s="388">
        <v>0.8</v>
      </c>
      <c r="H9" s="10">
        <f t="shared" si="1"/>
        <v>174</v>
      </c>
      <c r="I9" s="416"/>
      <c r="J9" s="417"/>
    </row>
    <row r="10" spans="1:10" s="415" customFormat="1" ht="19.5" customHeight="1">
      <c r="A10" s="11">
        <f t="shared" si="2"/>
        <v>5</v>
      </c>
      <c r="B10" s="360" t="s">
        <v>658</v>
      </c>
      <c r="C10" s="11" t="s">
        <v>591</v>
      </c>
      <c r="D10" s="11">
        <v>60</v>
      </c>
      <c r="E10" s="421">
        <v>2700000</v>
      </c>
      <c r="F10" s="421">
        <f t="shared" si="0"/>
        <v>1730.7692307692307</v>
      </c>
      <c r="G10" s="388">
        <v>0.2</v>
      </c>
      <c r="H10" s="10">
        <f t="shared" si="1"/>
        <v>346</v>
      </c>
      <c r="I10" s="417"/>
      <c r="J10" s="417"/>
    </row>
    <row r="11" spans="1:10" s="415" customFormat="1" ht="19.5" customHeight="1">
      <c r="A11" s="11">
        <f t="shared" si="2"/>
        <v>6</v>
      </c>
      <c r="B11" s="360" t="s">
        <v>659</v>
      </c>
      <c r="C11" s="11" t="s">
        <v>591</v>
      </c>
      <c r="D11" s="11">
        <v>24</v>
      </c>
      <c r="E11" s="421">
        <v>10000</v>
      </c>
      <c r="F11" s="421">
        <f t="shared" si="0"/>
        <v>16.025641025641026</v>
      </c>
      <c r="G11" s="388">
        <v>0.01</v>
      </c>
      <c r="H11" s="10">
        <f t="shared" si="1"/>
        <v>0</v>
      </c>
      <c r="I11" s="417"/>
      <c r="J11" s="417"/>
    </row>
    <row r="12" spans="1:10" s="415" customFormat="1" ht="19.5" customHeight="1">
      <c r="A12" s="11">
        <f t="shared" si="2"/>
        <v>7</v>
      </c>
      <c r="B12" s="360" t="s">
        <v>660</v>
      </c>
      <c r="C12" s="11" t="s">
        <v>591</v>
      </c>
      <c r="D12" s="11">
        <v>1</v>
      </c>
      <c r="E12" s="421">
        <v>2500</v>
      </c>
      <c r="F12" s="421">
        <f t="shared" si="0"/>
        <v>96.15384615384616</v>
      </c>
      <c r="G12" s="388">
        <v>0.1</v>
      </c>
      <c r="H12" s="10">
        <f t="shared" si="1"/>
        <v>10</v>
      </c>
      <c r="I12" s="417"/>
      <c r="J12" s="417"/>
    </row>
    <row r="13" spans="1:10" s="415" customFormat="1" ht="19.5" customHeight="1">
      <c r="A13" s="11">
        <f t="shared" si="2"/>
        <v>8</v>
      </c>
      <c r="B13" s="360" t="s">
        <v>691</v>
      </c>
      <c r="C13" s="11" t="s">
        <v>591</v>
      </c>
      <c r="D13" s="11">
        <v>3</v>
      </c>
      <c r="E13" s="421">
        <v>20000</v>
      </c>
      <c r="F13" s="421">
        <f t="shared" si="0"/>
        <v>256.4102564102564</v>
      </c>
      <c r="G13" s="388">
        <v>0.01</v>
      </c>
      <c r="H13" s="10">
        <f t="shared" si="1"/>
        <v>3</v>
      </c>
      <c r="I13" s="417"/>
      <c r="J13" s="417"/>
    </row>
    <row r="14" spans="1:10" s="415" customFormat="1" ht="19.5" customHeight="1">
      <c r="A14" s="11">
        <f t="shared" si="2"/>
        <v>9</v>
      </c>
      <c r="B14" s="360" t="s">
        <v>661</v>
      </c>
      <c r="C14" s="11" t="s">
        <v>591</v>
      </c>
      <c r="D14" s="11">
        <v>12</v>
      </c>
      <c r="E14" s="421">
        <v>30000</v>
      </c>
      <c r="F14" s="421">
        <f t="shared" si="0"/>
        <v>96.15384615384616</v>
      </c>
      <c r="G14" s="388">
        <v>0.01</v>
      </c>
      <c r="H14" s="10">
        <f t="shared" si="1"/>
        <v>1</v>
      </c>
      <c r="I14" s="417"/>
      <c r="J14" s="417"/>
    </row>
    <row r="15" spans="1:10" s="415" customFormat="1" ht="19.5" customHeight="1">
      <c r="A15" s="11">
        <f t="shared" si="2"/>
        <v>10</v>
      </c>
      <c r="B15" s="360" t="s">
        <v>693</v>
      </c>
      <c r="C15" s="11" t="s">
        <v>591</v>
      </c>
      <c r="D15" s="11">
        <v>12</v>
      </c>
      <c r="E15" s="421">
        <v>25000</v>
      </c>
      <c r="F15" s="421">
        <f t="shared" si="0"/>
        <v>80.12820512820512</v>
      </c>
      <c r="G15" s="388">
        <v>0.8</v>
      </c>
      <c r="H15" s="10">
        <f t="shared" si="1"/>
        <v>64</v>
      </c>
      <c r="I15" s="417"/>
      <c r="J15" s="417"/>
    </row>
    <row r="16" spans="1:10" s="415" customFormat="1" ht="19.5" customHeight="1">
      <c r="A16" s="11">
        <f t="shared" si="2"/>
        <v>11</v>
      </c>
      <c r="B16" s="360" t="s">
        <v>663</v>
      </c>
      <c r="C16" s="11" t="s">
        <v>591</v>
      </c>
      <c r="D16" s="11">
        <v>9</v>
      </c>
      <c r="E16" s="421">
        <v>15000</v>
      </c>
      <c r="F16" s="421">
        <f t="shared" si="0"/>
        <v>64.1025641025641</v>
      </c>
      <c r="G16" s="388">
        <v>0.01</v>
      </c>
      <c r="H16" s="10">
        <f t="shared" si="1"/>
        <v>1</v>
      </c>
      <c r="I16" s="417"/>
      <c r="J16" s="417"/>
    </row>
    <row r="17" spans="1:10" s="415" customFormat="1" ht="19.5" customHeight="1">
      <c r="A17" s="11">
        <f t="shared" si="2"/>
        <v>12</v>
      </c>
      <c r="B17" s="360" t="s">
        <v>664</v>
      </c>
      <c r="C17" s="11" t="s">
        <v>591</v>
      </c>
      <c r="D17" s="11">
        <v>36</v>
      </c>
      <c r="E17" s="421">
        <v>300000</v>
      </c>
      <c r="F17" s="421">
        <f t="shared" si="0"/>
        <v>320.5128205128205</v>
      </c>
      <c r="G17" s="388">
        <v>0.05</v>
      </c>
      <c r="H17" s="10">
        <f t="shared" si="1"/>
        <v>16</v>
      </c>
      <c r="I17" s="417"/>
      <c r="J17" s="417"/>
    </row>
    <row r="18" spans="1:10" s="415" customFormat="1" ht="19.5" customHeight="1">
      <c r="A18" s="11">
        <f t="shared" si="2"/>
        <v>13</v>
      </c>
      <c r="B18" s="360" t="s">
        <v>695</v>
      </c>
      <c r="C18" s="11" t="s">
        <v>591</v>
      </c>
      <c r="D18" s="11">
        <v>36</v>
      </c>
      <c r="E18" s="421">
        <v>120000</v>
      </c>
      <c r="F18" s="421">
        <f t="shared" si="0"/>
        <v>128.2051282051282</v>
      </c>
      <c r="G18" s="388">
        <v>0.2</v>
      </c>
      <c r="H18" s="10">
        <f t="shared" si="1"/>
        <v>26</v>
      </c>
      <c r="I18" s="417"/>
      <c r="J18" s="417"/>
    </row>
    <row r="19" spans="1:10" s="415" customFormat="1" ht="19.5" customHeight="1">
      <c r="A19" s="11">
        <f t="shared" si="2"/>
        <v>14</v>
      </c>
      <c r="B19" s="360" t="s">
        <v>696</v>
      </c>
      <c r="C19" s="11" t="s">
        <v>591</v>
      </c>
      <c r="D19" s="11">
        <v>36</v>
      </c>
      <c r="E19" s="421">
        <v>580000</v>
      </c>
      <c r="F19" s="421">
        <f t="shared" si="0"/>
        <v>619.6581196581196</v>
      </c>
      <c r="G19" s="388">
        <v>0.13</v>
      </c>
      <c r="H19" s="10">
        <f t="shared" si="1"/>
        <v>81</v>
      </c>
      <c r="I19" s="417"/>
      <c r="J19" s="417"/>
    </row>
    <row r="20" spans="1:10" s="415" customFormat="1" ht="19.5" customHeight="1">
      <c r="A20" s="11">
        <f t="shared" si="2"/>
        <v>15</v>
      </c>
      <c r="B20" s="360" t="s">
        <v>697</v>
      </c>
      <c r="C20" s="11" t="s">
        <v>591</v>
      </c>
      <c r="D20" s="11">
        <v>36</v>
      </c>
      <c r="E20" s="421">
        <f>'[7]CCDCTKDD'!$E$9</f>
        <v>805000</v>
      </c>
      <c r="F20" s="421">
        <f t="shared" si="0"/>
        <v>860.042735042735</v>
      </c>
      <c r="G20" s="388">
        <v>0.13</v>
      </c>
      <c r="H20" s="10">
        <f t="shared" si="1"/>
        <v>112</v>
      </c>
      <c r="I20" s="417"/>
      <c r="J20" s="417"/>
    </row>
    <row r="21" spans="1:10" s="415" customFormat="1" ht="19.5" customHeight="1">
      <c r="A21" s="11">
        <f t="shared" si="2"/>
        <v>16</v>
      </c>
      <c r="B21" s="360" t="s">
        <v>698</v>
      </c>
      <c r="C21" s="11" t="s">
        <v>591</v>
      </c>
      <c r="D21" s="11">
        <v>30</v>
      </c>
      <c r="E21" s="421">
        <f>'[7]CCDCTKDD'!$E$11</f>
        <v>40000</v>
      </c>
      <c r="F21" s="421">
        <f t="shared" si="0"/>
        <v>51.282051282051285</v>
      </c>
      <c r="G21" s="388">
        <v>0.8</v>
      </c>
      <c r="H21" s="10">
        <f t="shared" si="1"/>
        <v>41</v>
      </c>
      <c r="I21" s="417"/>
      <c r="J21" s="417"/>
    </row>
    <row r="22" spans="1:10" s="415" customFormat="1" ht="19.5" customHeight="1">
      <c r="A22" s="11">
        <f t="shared" si="2"/>
        <v>17</v>
      </c>
      <c r="B22" s="360" t="s">
        <v>699</v>
      </c>
      <c r="C22" s="11" t="s">
        <v>591</v>
      </c>
      <c r="D22" s="11">
        <v>60</v>
      </c>
      <c r="E22" s="421">
        <v>1530000</v>
      </c>
      <c r="F22" s="421">
        <f t="shared" si="0"/>
        <v>980.7692307692307</v>
      </c>
      <c r="G22" s="388">
        <v>0.01</v>
      </c>
      <c r="H22" s="10">
        <f t="shared" si="1"/>
        <v>10</v>
      </c>
      <c r="I22" s="417"/>
      <c r="J22" s="417"/>
    </row>
    <row r="23" spans="1:10" s="415" customFormat="1" ht="19.5" customHeight="1">
      <c r="A23" s="11">
        <f t="shared" si="2"/>
        <v>18</v>
      </c>
      <c r="B23" s="360" t="s">
        <v>700</v>
      </c>
      <c r="C23" s="11" t="s">
        <v>591</v>
      </c>
      <c r="D23" s="11">
        <v>60</v>
      </c>
      <c r="E23" s="421">
        <v>6300000</v>
      </c>
      <c r="F23" s="421">
        <f t="shared" si="0"/>
        <v>4038.4615384615386</v>
      </c>
      <c r="G23" s="388">
        <v>0.05</v>
      </c>
      <c r="H23" s="10">
        <f t="shared" si="1"/>
        <v>202</v>
      </c>
      <c r="I23" s="417"/>
      <c r="J23" s="417"/>
    </row>
    <row r="24" spans="1:10" s="415" customFormat="1" ht="19.5" customHeight="1">
      <c r="A24" s="440">
        <f t="shared" si="2"/>
        <v>19</v>
      </c>
      <c r="B24" s="441" t="s">
        <v>672</v>
      </c>
      <c r="C24" s="440" t="s">
        <v>701</v>
      </c>
      <c r="D24" s="440"/>
      <c r="E24" s="442">
        <v>1725</v>
      </c>
      <c r="F24" s="442">
        <f>E24</f>
        <v>1725</v>
      </c>
      <c r="G24" s="80">
        <v>1.22</v>
      </c>
      <c r="H24" s="10">
        <f t="shared" si="1"/>
        <v>2105</v>
      </c>
      <c r="I24" s="417"/>
      <c r="J24" s="417"/>
    </row>
    <row r="25" spans="1:10" s="415" customFormat="1" ht="23.25" customHeight="1">
      <c r="A25" s="422"/>
      <c r="B25" s="648" t="s">
        <v>673</v>
      </c>
      <c r="C25" s="649"/>
      <c r="D25" s="649"/>
      <c r="E25" s="650"/>
      <c r="F25" s="423"/>
      <c r="G25" s="422"/>
      <c r="H25" s="424">
        <f>SUM(H6:H23)*1.05+H24</f>
        <v>4010.75</v>
      </c>
      <c r="I25" s="417"/>
      <c r="J25" s="417"/>
    </row>
    <row r="28" spans="1:5" ht="12.75">
      <c r="A28" s="605" t="s">
        <v>7</v>
      </c>
      <c r="B28" s="605" t="s">
        <v>8</v>
      </c>
      <c r="C28" s="607" t="s">
        <v>44</v>
      </c>
      <c r="D28" s="605" t="s">
        <v>601</v>
      </c>
      <c r="E28" s="605" t="s">
        <v>569</v>
      </c>
    </row>
    <row r="29" spans="1:5" ht="58.5" customHeight="1">
      <c r="A29" s="629"/>
      <c r="B29" s="629"/>
      <c r="C29" s="629"/>
      <c r="D29" s="629"/>
      <c r="E29" s="629"/>
    </row>
    <row r="30" spans="1:5" ht="39.75" customHeight="1">
      <c r="A30" s="31"/>
      <c r="B30" s="103" t="s">
        <v>483</v>
      </c>
      <c r="C30" s="31"/>
      <c r="D30" s="31"/>
      <c r="E30" s="31"/>
    </row>
    <row r="31" spans="1:5" ht="31.5">
      <c r="A31" s="32" t="s">
        <v>18</v>
      </c>
      <c r="B31" s="103" t="s">
        <v>82</v>
      </c>
      <c r="C31" s="104"/>
      <c r="D31" s="126"/>
      <c r="E31" s="18"/>
    </row>
    <row r="32" spans="1:5" ht="15.75">
      <c r="A32" s="32" t="s">
        <v>180</v>
      </c>
      <c r="B32" s="34" t="s">
        <v>635</v>
      </c>
      <c r="C32" s="45"/>
      <c r="D32" s="126"/>
      <c r="E32" s="18"/>
    </row>
    <row r="33" spans="1:5" ht="15.75">
      <c r="A33" s="31">
        <v>1</v>
      </c>
      <c r="B33" s="45" t="s">
        <v>57</v>
      </c>
      <c r="C33" s="9"/>
      <c r="D33" s="126"/>
      <c r="E33" s="18"/>
    </row>
    <row r="34" spans="1:5" ht="15.75">
      <c r="A34" s="3" t="s">
        <v>20</v>
      </c>
      <c r="B34" s="2" t="s">
        <v>58</v>
      </c>
      <c r="C34" s="71" t="s">
        <v>625</v>
      </c>
      <c r="D34" s="126">
        <v>1</v>
      </c>
      <c r="E34" s="10">
        <f>ROUND($H$25*D34,0)</f>
        <v>4011</v>
      </c>
    </row>
    <row r="35" spans="1:5" ht="15.75">
      <c r="A35" s="3"/>
      <c r="B35" s="18"/>
      <c r="C35" s="18"/>
      <c r="D35" s="126"/>
      <c r="E35" s="10"/>
    </row>
    <row r="36" spans="1:5" ht="15.75">
      <c r="A36" s="3"/>
      <c r="B36" s="18"/>
      <c r="C36" s="9"/>
      <c r="D36" s="126"/>
      <c r="E36" s="10"/>
    </row>
    <row r="37" spans="1:5" ht="15.75">
      <c r="A37" s="3" t="s">
        <v>21</v>
      </c>
      <c r="B37" s="2" t="s">
        <v>108</v>
      </c>
      <c r="C37" s="71" t="s">
        <v>624</v>
      </c>
      <c r="D37" s="126">
        <v>0.6</v>
      </c>
      <c r="E37" s="10">
        <f>ROUND($H$25*D37,0)</f>
        <v>2406</v>
      </c>
    </row>
    <row r="38" spans="1:5" ht="15.75">
      <c r="A38" s="3"/>
      <c r="B38" s="18"/>
      <c r="C38" s="18"/>
      <c r="D38" s="126"/>
      <c r="E38" s="10"/>
    </row>
    <row r="39" spans="1:5" ht="15.75">
      <c r="A39" s="3"/>
      <c r="B39" s="18"/>
      <c r="C39" s="71"/>
      <c r="D39" s="126"/>
      <c r="E39" s="10"/>
    </row>
    <row r="40" spans="1:5" ht="15.75">
      <c r="A40" s="3" t="s">
        <v>42</v>
      </c>
      <c r="B40" s="2" t="s">
        <v>60</v>
      </c>
      <c r="C40" s="18"/>
      <c r="D40" s="126"/>
      <c r="E40" s="10"/>
    </row>
    <row r="41" spans="1:5" ht="15.75">
      <c r="A41" s="3"/>
      <c r="B41" s="18"/>
      <c r="C41" s="4"/>
      <c r="D41" s="126"/>
      <c r="E41" s="10"/>
    </row>
    <row r="42" spans="1:5" ht="15.75">
      <c r="A42" s="3" t="s">
        <v>61</v>
      </c>
      <c r="B42" s="2" t="s">
        <v>62</v>
      </c>
      <c r="C42" s="71" t="s">
        <v>626</v>
      </c>
      <c r="D42" s="126">
        <v>1.6</v>
      </c>
      <c r="E42" s="10">
        <f>ROUND($H$25*D42,0)</f>
        <v>6417</v>
      </c>
    </row>
    <row r="43" spans="1:5" ht="15.75">
      <c r="A43" s="3"/>
      <c r="B43" s="18"/>
      <c r="C43" s="18"/>
      <c r="D43" s="126"/>
      <c r="E43" s="10"/>
    </row>
    <row r="44" spans="1:5" ht="15.75">
      <c r="A44" s="3"/>
      <c r="B44" s="18"/>
      <c r="C44" s="71"/>
      <c r="D44" s="126"/>
      <c r="E44" s="10"/>
    </row>
    <row r="45" spans="1:5" ht="31.5">
      <c r="A45" s="3" t="s">
        <v>63</v>
      </c>
      <c r="B45" s="2" t="s">
        <v>64</v>
      </c>
      <c r="C45" s="71" t="s">
        <v>626</v>
      </c>
      <c r="D45" s="126">
        <v>0.6</v>
      </c>
      <c r="E45" s="10">
        <f>ROUND($H$25*D45,0)</f>
        <v>2406</v>
      </c>
    </row>
    <row r="46" spans="1:5" ht="15.75">
      <c r="A46" s="3"/>
      <c r="B46" s="18"/>
      <c r="C46" s="45"/>
      <c r="D46" s="126"/>
      <c r="E46" s="10"/>
    </row>
    <row r="47" spans="1:5" ht="15.75">
      <c r="A47" s="3"/>
      <c r="B47" s="18"/>
      <c r="C47" s="71"/>
      <c r="D47" s="126"/>
      <c r="E47" s="10"/>
    </row>
    <row r="48" spans="1:5" ht="31.5">
      <c r="A48" s="3" t="s">
        <v>65</v>
      </c>
      <c r="B48" s="2" t="s">
        <v>66</v>
      </c>
      <c r="C48" s="71" t="s">
        <v>626</v>
      </c>
      <c r="D48" s="126">
        <v>0.9</v>
      </c>
      <c r="E48" s="10">
        <f>ROUND($H$25*D48,0)</f>
        <v>3610</v>
      </c>
    </row>
    <row r="49" spans="1:5" ht="15.75">
      <c r="A49" s="3"/>
      <c r="B49" s="18"/>
      <c r="C49" s="18"/>
      <c r="D49" s="126"/>
      <c r="E49" s="10"/>
    </row>
    <row r="50" spans="1:5" ht="15.75">
      <c r="A50" s="3"/>
      <c r="B50" s="18"/>
      <c r="C50" s="18"/>
      <c r="D50" s="126"/>
      <c r="E50" s="10"/>
    </row>
    <row r="51" spans="1:5" ht="15.75">
      <c r="A51" s="3" t="s">
        <v>67</v>
      </c>
      <c r="B51" s="2" t="s">
        <v>68</v>
      </c>
      <c r="C51" s="71" t="s">
        <v>626</v>
      </c>
      <c r="D51" s="126">
        <v>0.3</v>
      </c>
      <c r="E51" s="10">
        <f>ROUND($H$25*D51,0)</f>
        <v>1203</v>
      </c>
    </row>
    <row r="52" spans="1:5" ht="15.75">
      <c r="A52" s="3"/>
      <c r="B52" s="18"/>
      <c r="C52" s="18"/>
      <c r="D52" s="126"/>
      <c r="E52" s="10"/>
    </row>
    <row r="53" spans="1:5" ht="15.75">
      <c r="A53" s="3"/>
      <c r="B53" s="18"/>
      <c r="C53" s="18"/>
      <c r="D53" s="126"/>
      <c r="E53" s="10"/>
    </row>
    <row r="54" spans="1:5" ht="15.75">
      <c r="A54" s="3" t="s">
        <v>69</v>
      </c>
      <c r="B54" s="2" t="s">
        <v>70</v>
      </c>
      <c r="C54" s="71" t="s">
        <v>626</v>
      </c>
      <c r="D54" s="126">
        <v>1.2</v>
      </c>
      <c r="E54" s="10">
        <f>ROUND($H$25*D54,0)</f>
        <v>4813</v>
      </c>
    </row>
    <row r="55" spans="1:5" ht="15.75">
      <c r="A55" s="3"/>
      <c r="B55" s="18"/>
      <c r="C55" s="18"/>
      <c r="D55" s="126"/>
      <c r="E55" s="10"/>
    </row>
    <row r="56" spans="1:5" ht="15.75">
      <c r="A56" s="3"/>
      <c r="B56" s="18"/>
      <c r="C56" s="18"/>
      <c r="D56" s="126"/>
      <c r="E56" s="10"/>
    </row>
    <row r="57" spans="1:5" ht="15.75">
      <c r="A57" s="3" t="s">
        <v>71</v>
      </c>
      <c r="B57" s="2" t="s">
        <v>72</v>
      </c>
      <c r="C57" s="71" t="s">
        <v>626</v>
      </c>
      <c r="D57" s="126">
        <v>1.1</v>
      </c>
      <c r="E57" s="10">
        <f>ROUND($H$25*D57,0)</f>
        <v>4412</v>
      </c>
    </row>
    <row r="58" spans="1:5" ht="15.75">
      <c r="A58" s="3"/>
      <c r="B58" s="18"/>
      <c r="C58" s="71"/>
      <c r="D58" s="126"/>
      <c r="E58" s="10"/>
    </row>
    <row r="59" spans="1:5" ht="15.75">
      <c r="A59" s="3"/>
      <c r="B59" s="18"/>
      <c r="C59" s="18"/>
      <c r="D59" s="126"/>
      <c r="E59" s="10"/>
    </row>
    <row r="60" spans="1:5" ht="15.75">
      <c r="A60" s="3" t="s">
        <v>73</v>
      </c>
      <c r="B60" s="2" t="s">
        <v>74</v>
      </c>
      <c r="C60" s="71" t="s">
        <v>626</v>
      </c>
      <c r="D60" s="126">
        <v>0.8</v>
      </c>
      <c r="E60" s="10">
        <f>ROUND($H$25*D60,0)</f>
        <v>3209</v>
      </c>
    </row>
    <row r="61" spans="1:5" ht="15.75">
      <c r="A61" s="3"/>
      <c r="B61" s="18"/>
      <c r="C61" s="71"/>
      <c r="D61" s="126"/>
      <c r="E61" s="10"/>
    </row>
    <row r="62" spans="1:5" ht="15.75">
      <c r="A62" s="3"/>
      <c r="B62" s="18"/>
      <c r="C62" s="18"/>
      <c r="D62" s="126"/>
      <c r="E62" s="10"/>
    </row>
    <row r="63" spans="1:5" ht="15.75">
      <c r="A63" s="3" t="s">
        <v>75</v>
      </c>
      <c r="B63" s="2" t="s">
        <v>76</v>
      </c>
      <c r="C63" s="71" t="s">
        <v>636</v>
      </c>
      <c r="D63" s="126">
        <v>0.4</v>
      </c>
      <c r="E63" s="10">
        <f>ROUND($H$25*D63,0)</f>
        <v>1604</v>
      </c>
    </row>
    <row r="64" spans="1:5" ht="15.75">
      <c r="A64" s="3"/>
      <c r="B64" s="18"/>
      <c r="C64" s="71"/>
      <c r="D64" s="126"/>
      <c r="E64" s="10"/>
    </row>
    <row r="65" spans="1:5" ht="15.75">
      <c r="A65" s="3"/>
      <c r="B65" s="18"/>
      <c r="C65" s="18"/>
      <c r="D65" s="126"/>
      <c r="E65" s="10"/>
    </row>
    <row r="66" spans="1:5" ht="15.75">
      <c r="A66" s="3" t="s">
        <v>46</v>
      </c>
      <c r="B66" s="2" t="s">
        <v>77</v>
      </c>
      <c r="C66" s="71" t="s">
        <v>626</v>
      </c>
      <c r="D66" s="126">
        <v>1.2</v>
      </c>
      <c r="E66" s="10">
        <f>ROUND($H$25*D66,0)</f>
        <v>4813</v>
      </c>
    </row>
    <row r="67" spans="1:5" ht="15.75">
      <c r="A67" s="3"/>
      <c r="B67" s="18"/>
      <c r="C67" s="71"/>
      <c r="D67" s="126"/>
      <c r="E67" s="10"/>
    </row>
    <row r="68" spans="1:5" ht="15.75">
      <c r="A68" s="3"/>
      <c r="B68" s="18"/>
      <c r="C68" s="18"/>
      <c r="D68" s="126"/>
      <c r="E68" s="10"/>
    </row>
    <row r="69" spans="1:5" ht="15.75">
      <c r="A69" s="3" t="s">
        <v>47</v>
      </c>
      <c r="B69" s="2" t="s">
        <v>78</v>
      </c>
      <c r="C69" s="71"/>
      <c r="D69" s="126"/>
      <c r="E69" s="10"/>
    </row>
    <row r="70" spans="1:5" ht="15.75">
      <c r="A70" s="3" t="s">
        <v>79</v>
      </c>
      <c r="B70" s="18" t="s">
        <v>80</v>
      </c>
      <c r="C70" s="71" t="s">
        <v>626</v>
      </c>
      <c r="D70" s="126">
        <v>2.5</v>
      </c>
      <c r="E70" s="10">
        <f>ROUND($H$25*D70,0)</f>
        <v>10027</v>
      </c>
    </row>
    <row r="71" spans="1:5" ht="15.75">
      <c r="A71" s="5"/>
      <c r="B71" s="18"/>
      <c r="C71" s="71"/>
      <c r="D71" s="126"/>
      <c r="E71" s="10"/>
    </row>
    <row r="72" spans="1:5" ht="15.75">
      <c r="A72" s="5"/>
      <c r="B72" s="18"/>
      <c r="C72" s="18"/>
      <c r="D72" s="126"/>
      <c r="E72" s="10"/>
    </row>
    <row r="73" spans="1:5" ht="15.75">
      <c r="A73" s="3" t="s">
        <v>81</v>
      </c>
      <c r="B73" s="18" t="s">
        <v>84</v>
      </c>
      <c r="C73" s="71" t="s">
        <v>626</v>
      </c>
      <c r="D73" s="126">
        <v>0.7</v>
      </c>
      <c r="E73" s="10">
        <f>ROUND($H$25*D73,0)</f>
        <v>2808</v>
      </c>
    </row>
    <row r="74" spans="1:5" ht="15.75">
      <c r="A74" s="3"/>
      <c r="B74" s="18"/>
      <c r="C74" s="18"/>
      <c r="D74" s="126"/>
      <c r="E74" s="10"/>
    </row>
    <row r="75" spans="1:5" ht="15.75">
      <c r="A75" s="3"/>
      <c r="B75" s="18"/>
      <c r="C75" s="71"/>
      <c r="D75" s="126"/>
      <c r="E75" s="10"/>
    </row>
    <row r="76" spans="1:5" ht="31.5">
      <c r="A76" s="3" t="s">
        <v>85</v>
      </c>
      <c r="B76" s="2" t="s">
        <v>86</v>
      </c>
      <c r="C76" s="71" t="s">
        <v>626</v>
      </c>
      <c r="D76" s="126">
        <v>0.9</v>
      </c>
      <c r="E76" s="10">
        <f>ROUND($H$25*D76,0)</f>
        <v>3610</v>
      </c>
    </row>
    <row r="77" spans="1:5" ht="15.75">
      <c r="A77" s="3"/>
      <c r="B77" s="18"/>
      <c r="C77" s="45"/>
      <c r="D77" s="126"/>
      <c r="E77" s="10"/>
    </row>
    <row r="78" spans="1:5" ht="15.75">
      <c r="A78" s="3"/>
      <c r="B78" s="18"/>
      <c r="C78" s="71"/>
      <c r="D78" s="126"/>
      <c r="E78" s="10"/>
    </row>
    <row r="79" spans="1:5" ht="31.5">
      <c r="A79" s="3" t="s">
        <v>87</v>
      </c>
      <c r="B79" s="2" t="s">
        <v>88</v>
      </c>
      <c r="C79" s="71" t="s">
        <v>626</v>
      </c>
      <c r="D79" s="126">
        <v>0.9</v>
      </c>
      <c r="E79" s="10">
        <f>ROUND($H$25*D79,0)</f>
        <v>3610</v>
      </c>
    </row>
    <row r="80" spans="1:5" ht="15.75">
      <c r="A80" s="3"/>
      <c r="B80" s="18"/>
      <c r="C80" s="71"/>
      <c r="D80" s="126"/>
      <c r="E80" s="10"/>
    </row>
    <row r="81" spans="1:5" ht="15.75">
      <c r="A81" s="3"/>
      <c r="B81" s="18"/>
      <c r="C81" s="18"/>
      <c r="D81" s="126"/>
      <c r="E81" s="10"/>
    </row>
    <row r="82" spans="1:5" ht="15.75">
      <c r="A82" s="3" t="s">
        <v>89</v>
      </c>
      <c r="B82" s="2" t="s">
        <v>90</v>
      </c>
      <c r="C82" s="71" t="s">
        <v>637</v>
      </c>
      <c r="D82" s="126">
        <v>0.4</v>
      </c>
      <c r="E82" s="10">
        <f>ROUND($H$25*D82,0)</f>
        <v>1604</v>
      </c>
    </row>
    <row r="83" spans="1:5" ht="15.75">
      <c r="A83" s="3"/>
      <c r="B83" s="2"/>
      <c r="C83" s="18"/>
      <c r="D83" s="126"/>
      <c r="E83" s="10"/>
    </row>
    <row r="84" spans="1:5" ht="15.75">
      <c r="A84" s="5"/>
      <c r="B84" s="18"/>
      <c r="C84" s="45"/>
      <c r="D84" s="126"/>
      <c r="E84" s="10"/>
    </row>
    <row r="85" spans="1:5" ht="15.75">
      <c r="A85" s="3" t="s">
        <v>91</v>
      </c>
      <c r="B85" s="18" t="s">
        <v>92</v>
      </c>
      <c r="C85" s="71" t="s">
        <v>638</v>
      </c>
      <c r="D85" s="126">
        <v>0.4</v>
      </c>
      <c r="E85" s="10">
        <f>ROUND($H$25*D85,0)</f>
        <v>1604</v>
      </c>
    </row>
    <row r="86" spans="1:5" ht="15.75">
      <c r="A86" s="5"/>
      <c r="B86" s="18"/>
      <c r="C86" s="3"/>
      <c r="D86" s="126"/>
      <c r="E86" s="10"/>
    </row>
    <row r="87" spans="1:5" ht="15.75">
      <c r="A87" s="5"/>
      <c r="B87" s="2"/>
      <c r="C87" s="71"/>
      <c r="D87" s="126"/>
      <c r="E87" s="10"/>
    </row>
    <row r="88" spans="1:5" ht="15.75">
      <c r="A88" s="6">
        <v>2</v>
      </c>
      <c r="B88" s="45" t="s">
        <v>93</v>
      </c>
      <c r="C88" s="3"/>
      <c r="D88" s="126"/>
      <c r="E88" s="10"/>
    </row>
    <row r="89" spans="1:5" ht="15.75">
      <c r="A89" s="3" t="s">
        <v>22</v>
      </c>
      <c r="B89" s="2" t="s">
        <v>94</v>
      </c>
      <c r="C89" s="3"/>
      <c r="D89" s="126"/>
      <c r="E89" s="10"/>
    </row>
    <row r="90" spans="1:5" ht="15.75">
      <c r="A90" s="3" t="s">
        <v>95</v>
      </c>
      <c r="B90" s="2" t="s">
        <v>96</v>
      </c>
      <c r="C90" s="3"/>
      <c r="D90" s="126"/>
      <c r="E90" s="10"/>
    </row>
    <row r="91" spans="1:5" ht="15.75">
      <c r="A91" s="3" t="s">
        <v>98</v>
      </c>
      <c r="B91" s="18" t="s">
        <v>99</v>
      </c>
      <c r="C91" s="71" t="s">
        <v>625</v>
      </c>
      <c r="D91" s="126">
        <v>3.3</v>
      </c>
      <c r="E91" s="10">
        <f>ROUND($H$25*D91,0)</f>
        <v>13235</v>
      </c>
    </row>
    <row r="92" spans="1:5" ht="15.75">
      <c r="A92" s="31"/>
      <c r="B92" s="45"/>
      <c r="C92" s="71"/>
      <c r="D92" s="126"/>
      <c r="E92" s="10"/>
    </row>
    <row r="93" spans="1:5" ht="15.75">
      <c r="A93" s="3"/>
      <c r="B93" s="18"/>
      <c r="C93" s="18"/>
      <c r="D93" s="126"/>
      <c r="E93" s="10"/>
    </row>
    <row r="94" spans="1:5" ht="15.75">
      <c r="A94" s="3" t="s">
        <v>100</v>
      </c>
      <c r="B94" s="18" t="s">
        <v>101</v>
      </c>
      <c r="C94" s="71" t="s">
        <v>625</v>
      </c>
      <c r="D94" s="126">
        <v>4</v>
      </c>
      <c r="E94" s="10">
        <f>ROUND($H$25*D94,0)</f>
        <v>16043</v>
      </c>
    </row>
    <row r="95" spans="1:5" ht="15.75">
      <c r="A95" s="31"/>
      <c r="B95" s="45"/>
      <c r="C95" s="18"/>
      <c r="D95" s="126"/>
      <c r="E95" s="10"/>
    </row>
    <row r="96" spans="1:5" ht="15.75">
      <c r="A96" s="3"/>
      <c r="B96" s="18"/>
      <c r="C96" s="71"/>
      <c r="D96" s="126"/>
      <c r="E96" s="10"/>
    </row>
    <row r="97" spans="1:5" ht="15.75">
      <c r="A97" s="3" t="s">
        <v>102</v>
      </c>
      <c r="B97" s="18" t="s">
        <v>103</v>
      </c>
      <c r="C97" s="71" t="s">
        <v>625</v>
      </c>
      <c r="D97" s="126">
        <v>2.7</v>
      </c>
      <c r="E97" s="10">
        <f>ROUND($H$25*D97,0)</f>
        <v>10829</v>
      </c>
    </row>
    <row r="98" spans="1:5" ht="15.75">
      <c r="A98" s="31"/>
      <c r="B98" s="45"/>
      <c r="C98" s="45"/>
      <c r="D98" s="126"/>
      <c r="E98" s="10"/>
    </row>
    <row r="99" spans="1:5" ht="15.75">
      <c r="A99" s="3"/>
      <c r="B99" s="2"/>
      <c r="C99" s="71"/>
      <c r="D99" s="126"/>
      <c r="E99" s="10"/>
    </row>
    <row r="100" spans="1:5" ht="15.75">
      <c r="A100" s="3" t="s">
        <v>104</v>
      </c>
      <c r="B100" s="2" t="s">
        <v>105</v>
      </c>
      <c r="C100" s="18"/>
      <c r="D100" s="126"/>
      <c r="E100" s="10"/>
    </row>
    <row r="101" spans="1:5" ht="15.75">
      <c r="A101" s="3" t="s">
        <v>106</v>
      </c>
      <c r="B101" s="18" t="s">
        <v>99</v>
      </c>
      <c r="C101" s="71" t="s">
        <v>625</v>
      </c>
      <c r="D101" s="126">
        <v>1.5</v>
      </c>
      <c r="E101" s="10">
        <f>ROUND($H$25*D101,0)</f>
        <v>6016</v>
      </c>
    </row>
    <row r="102" spans="1:5" ht="15.75">
      <c r="A102" s="3"/>
      <c r="B102" s="18"/>
      <c r="C102" s="18"/>
      <c r="D102" s="126"/>
      <c r="E102" s="10"/>
    </row>
    <row r="103" spans="1:5" ht="15.75">
      <c r="A103" s="3"/>
      <c r="B103" s="2"/>
      <c r="C103" s="71"/>
      <c r="D103" s="126"/>
      <c r="E103" s="10"/>
    </row>
    <row r="104" spans="1:5" ht="15.75">
      <c r="A104" s="3" t="s">
        <v>107</v>
      </c>
      <c r="B104" s="18" t="s">
        <v>101</v>
      </c>
      <c r="C104" s="71" t="s">
        <v>625</v>
      </c>
      <c r="D104" s="126">
        <v>1.1</v>
      </c>
      <c r="E104" s="10">
        <f>ROUND($H$25*D104,0)</f>
        <v>4412</v>
      </c>
    </row>
    <row r="105" spans="1:5" ht="15.75">
      <c r="A105" s="5"/>
      <c r="B105" s="18"/>
      <c r="C105" s="71"/>
      <c r="D105" s="126"/>
      <c r="E105" s="10"/>
    </row>
    <row r="106" spans="1:5" ht="15.75">
      <c r="A106" s="3"/>
      <c r="B106" s="2"/>
      <c r="C106" s="18"/>
      <c r="D106" s="126"/>
      <c r="E106" s="10"/>
    </row>
    <row r="107" spans="1:5" ht="15.75">
      <c r="A107" s="3" t="s">
        <v>23</v>
      </c>
      <c r="B107" s="18" t="s">
        <v>108</v>
      </c>
      <c r="C107" s="71" t="s">
        <v>624</v>
      </c>
      <c r="D107" s="126">
        <v>1.6</v>
      </c>
      <c r="E107" s="10">
        <f>ROUND($H$25*D107,0)</f>
        <v>6417</v>
      </c>
    </row>
    <row r="108" spans="1:5" ht="15.75">
      <c r="A108" s="3"/>
      <c r="B108" s="18"/>
      <c r="C108" s="18"/>
      <c r="D108" s="126"/>
      <c r="E108" s="10"/>
    </row>
    <row r="109" spans="1:5" ht="15.75">
      <c r="A109" s="3"/>
      <c r="B109" s="2"/>
      <c r="C109" s="71"/>
      <c r="D109" s="126"/>
      <c r="E109" s="10"/>
    </row>
    <row r="110" spans="1:5" ht="15.75">
      <c r="A110" s="3" t="s">
        <v>24</v>
      </c>
      <c r="B110" s="18" t="s">
        <v>60</v>
      </c>
      <c r="C110" s="18"/>
      <c r="D110" s="126"/>
      <c r="E110" s="10"/>
    </row>
    <row r="111" spans="1:5" ht="15.75">
      <c r="A111" s="3" t="s">
        <v>109</v>
      </c>
      <c r="B111" s="2" t="s">
        <v>62</v>
      </c>
      <c r="C111" s="71" t="s">
        <v>626</v>
      </c>
      <c r="D111" s="126">
        <v>6.4</v>
      </c>
      <c r="E111" s="10">
        <f>ROUND($H$25*D111,0)</f>
        <v>25669</v>
      </c>
    </row>
    <row r="112" spans="1:5" ht="15.75">
      <c r="A112" s="3"/>
      <c r="B112" s="2"/>
      <c r="C112" s="18"/>
      <c r="D112" s="126"/>
      <c r="E112" s="10"/>
    </row>
    <row r="113" spans="1:5" ht="15.75">
      <c r="A113" s="3"/>
      <c r="B113" s="18"/>
      <c r="C113" s="18"/>
      <c r="D113" s="126"/>
      <c r="E113" s="10"/>
    </row>
    <row r="114" spans="1:5" ht="31.5">
      <c r="A114" s="3" t="s">
        <v>110</v>
      </c>
      <c r="B114" s="2" t="s">
        <v>64</v>
      </c>
      <c r="C114" s="71" t="s">
        <v>626</v>
      </c>
      <c r="D114" s="126">
        <v>1.6</v>
      </c>
      <c r="E114" s="10">
        <f>ROUND($H$25*D114,0)</f>
        <v>6417</v>
      </c>
    </row>
    <row r="115" spans="1:5" ht="15.75">
      <c r="A115" s="31"/>
      <c r="B115" s="45"/>
      <c r="C115" s="18"/>
      <c r="D115" s="126"/>
      <c r="E115" s="10"/>
    </row>
    <row r="116" spans="1:5" ht="15.75">
      <c r="A116" s="3"/>
      <c r="B116" s="18"/>
      <c r="C116" s="18"/>
      <c r="D116" s="126"/>
      <c r="E116" s="10"/>
    </row>
    <row r="117" spans="1:5" ht="31.5">
      <c r="A117" s="3" t="s">
        <v>111</v>
      </c>
      <c r="B117" s="2" t="s">
        <v>66</v>
      </c>
      <c r="C117" s="71" t="s">
        <v>626</v>
      </c>
      <c r="D117" s="126">
        <v>2.7</v>
      </c>
      <c r="E117" s="10">
        <f>ROUND($H$25*D117,0)</f>
        <v>10829</v>
      </c>
    </row>
    <row r="118" spans="1:5" ht="15.75">
      <c r="A118" s="47"/>
      <c r="B118" s="45"/>
      <c r="C118" s="18"/>
      <c r="D118" s="126"/>
      <c r="E118" s="10"/>
    </row>
    <row r="119" spans="1:5" ht="15.75">
      <c r="A119" s="3"/>
      <c r="B119" s="2"/>
      <c r="C119" s="18"/>
      <c r="D119" s="126"/>
      <c r="E119" s="10"/>
    </row>
    <row r="120" spans="1:5" ht="15.75">
      <c r="A120" s="3" t="s">
        <v>112</v>
      </c>
      <c r="B120" s="2" t="s">
        <v>68</v>
      </c>
      <c r="C120" s="71" t="s">
        <v>626</v>
      </c>
      <c r="D120" s="126">
        <v>1.2</v>
      </c>
      <c r="E120" s="10">
        <f>ROUND($H$25*D120,0)</f>
        <v>4813</v>
      </c>
    </row>
    <row r="121" spans="1:5" ht="15.75">
      <c r="A121" s="3"/>
      <c r="B121" s="18"/>
      <c r="C121" s="18"/>
      <c r="D121" s="126"/>
      <c r="E121" s="10"/>
    </row>
    <row r="122" spans="1:5" ht="15.75">
      <c r="A122" s="3"/>
      <c r="B122" s="2"/>
      <c r="C122" s="18"/>
      <c r="D122" s="126"/>
      <c r="E122" s="10"/>
    </row>
    <row r="123" spans="1:5" ht="15.75">
      <c r="A123" s="3" t="s">
        <v>113</v>
      </c>
      <c r="B123" s="2" t="s">
        <v>70</v>
      </c>
      <c r="C123" s="71" t="s">
        <v>626</v>
      </c>
      <c r="D123" s="126">
        <v>4.7</v>
      </c>
      <c r="E123" s="10">
        <f>ROUND($H$25*D123,0)</f>
        <v>18851</v>
      </c>
    </row>
    <row r="124" spans="1:5" ht="15.75">
      <c r="A124" s="3"/>
      <c r="B124" s="18"/>
      <c r="C124" s="9"/>
      <c r="D124" s="126"/>
      <c r="E124" s="10"/>
    </row>
    <row r="125" spans="1:5" ht="15.75">
      <c r="A125" s="3"/>
      <c r="B125" s="2"/>
      <c r="C125" s="18"/>
      <c r="D125" s="126"/>
      <c r="E125" s="10"/>
    </row>
    <row r="126" spans="1:5" ht="15.75">
      <c r="A126" s="3" t="s">
        <v>114</v>
      </c>
      <c r="B126" s="2" t="s">
        <v>115</v>
      </c>
      <c r="C126" s="71" t="s">
        <v>626</v>
      </c>
      <c r="D126" s="126">
        <v>3.5</v>
      </c>
      <c r="E126" s="10">
        <f>ROUND($H$25*D126,0)</f>
        <v>14038</v>
      </c>
    </row>
    <row r="127" spans="1:5" ht="15.75">
      <c r="A127" s="31"/>
      <c r="B127" s="4"/>
      <c r="C127" s="9"/>
      <c r="D127" s="126"/>
      <c r="E127" s="10"/>
    </row>
    <row r="128" spans="1:5" ht="15.75">
      <c r="A128" s="3"/>
      <c r="B128" s="2"/>
      <c r="C128" s="18"/>
      <c r="D128" s="126"/>
      <c r="E128" s="10"/>
    </row>
    <row r="129" spans="1:5" ht="15.75">
      <c r="A129" s="3" t="s">
        <v>116</v>
      </c>
      <c r="B129" s="2" t="s">
        <v>74</v>
      </c>
      <c r="C129" s="71" t="s">
        <v>626</v>
      </c>
      <c r="D129" s="126">
        <v>2.2</v>
      </c>
      <c r="E129" s="10">
        <f>ROUND($H$25*D129,0)</f>
        <v>8824</v>
      </c>
    </row>
    <row r="130" spans="1:5" ht="15.75">
      <c r="A130" s="3"/>
      <c r="B130" s="18"/>
      <c r="C130" s="18"/>
      <c r="D130" s="126"/>
      <c r="E130" s="10"/>
    </row>
    <row r="131" spans="1:5" ht="15.75">
      <c r="A131" s="3"/>
      <c r="B131" s="2"/>
      <c r="C131" s="18"/>
      <c r="D131" s="126"/>
      <c r="E131" s="10"/>
    </row>
    <row r="132" spans="1:5" ht="15.75">
      <c r="A132" s="3" t="s">
        <v>117</v>
      </c>
      <c r="B132" s="2" t="s">
        <v>76</v>
      </c>
      <c r="C132" s="71" t="s">
        <v>636</v>
      </c>
      <c r="D132" s="126">
        <v>6</v>
      </c>
      <c r="E132" s="10">
        <f>ROUND($H$25*D132,0)</f>
        <v>24065</v>
      </c>
    </row>
    <row r="133" spans="1:5" ht="15.75">
      <c r="A133" s="31"/>
      <c r="B133" s="45"/>
      <c r="C133" s="18"/>
      <c r="D133" s="126"/>
      <c r="E133" s="10"/>
    </row>
    <row r="134" spans="1:5" ht="15.75">
      <c r="A134" s="3"/>
      <c r="B134" s="2"/>
      <c r="C134" s="104"/>
      <c r="D134" s="126"/>
      <c r="E134" s="10"/>
    </row>
    <row r="135" spans="1:5" ht="15.75">
      <c r="A135" s="3" t="s">
        <v>48</v>
      </c>
      <c r="B135" s="2" t="s">
        <v>77</v>
      </c>
      <c r="C135" s="71" t="s">
        <v>626</v>
      </c>
      <c r="D135" s="126">
        <v>5</v>
      </c>
      <c r="E135" s="10">
        <f>ROUND($H$25*D135,0)</f>
        <v>20054</v>
      </c>
    </row>
    <row r="136" spans="1:5" ht="15.75">
      <c r="A136" s="3"/>
      <c r="B136" s="18"/>
      <c r="C136" s="71"/>
      <c r="D136" s="126"/>
      <c r="E136" s="10"/>
    </row>
    <row r="137" spans="1:5" ht="15.75">
      <c r="A137" s="3"/>
      <c r="B137" s="2"/>
      <c r="C137" s="18"/>
      <c r="D137" s="126"/>
      <c r="E137" s="10"/>
    </row>
    <row r="138" spans="1:5" ht="15.75">
      <c r="A138" s="3" t="s">
        <v>118</v>
      </c>
      <c r="B138" s="18" t="s">
        <v>78</v>
      </c>
      <c r="C138" s="18"/>
      <c r="D138" s="126"/>
      <c r="E138" s="10"/>
    </row>
    <row r="139" spans="1:5" ht="15.75">
      <c r="A139" s="3" t="s">
        <v>119</v>
      </c>
      <c r="B139" s="18" t="s">
        <v>80</v>
      </c>
      <c r="C139" s="71" t="s">
        <v>626</v>
      </c>
      <c r="D139" s="126">
        <v>2.9</v>
      </c>
      <c r="E139" s="10">
        <f>ROUND($H$25*D139,0)</f>
        <v>11631</v>
      </c>
    </row>
    <row r="140" spans="1:5" ht="15.75">
      <c r="A140" s="3"/>
      <c r="B140" s="2"/>
      <c r="C140" s="18"/>
      <c r="D140" s="126"/>
      <c r="E140" s="10"/>
    </row>
    <row r="141" spans="1:5" ht="15.75">
      <c r="A141" s="3"/>
      <c r="B141" s="18"/>
      <c r="C141" s="18"/>
      <c r="D141" s="126"/>
      <c r="E141" s="10"/>
    </row>
    <row r="142" spans="1:5" ht="15.75">
      <c r="A142" s="3" t="s">
        <v>120</v>
      </c>
      <c r="B142" s="2" t="s">
        <v>84</v>
      </c>
      <c r="C142" s="71" t="s">
        <v>626</v>
      </c>
      <c r="D142" s="126">
        <v>2.6</v>
      </c>
      <c r="E142" s="10">
        <f>ROUND($H$25*D142,0)</f>
        <v>10428</v>
      </c>
    </row>
    <row r="143" spans="1:5" ht="15.75">
      <c r="A143" s="3"/>
      <c r="B143" s="2"/>
      <c r="C143" s="18"/>
      <c r="D143" s="126"/>
      <c r="E143" s="10"/>
    </row>
    <row r="144" spans="1:5" ht="15.75">
      <c r="A144" s="3"/>
      <c r="B144" s="18"/>
      <c r="C144" s="4"/>
      <c r="D144" s="126"/>
      <c r="E144" s="10"/>
    </row>
    <row r="145" spans="1:5" ht="15.75">
      <c r="A145" s="3" t="s">
        <v>123</v>
      </c>
      <c r="B145" s="2" t="s">
        <v>124</v>
      </c>
      <c r="C145" s="71" t="s">
        <v>626</v>
      </c>
      <c r="D145" s="126">
        <v>3.2</v>
      </c>
      <c r="E145" s="10">
        <f>ROUND($H$25*D145,0)</f>
        <v>12834</v>
      </c>
    </row>
    <row r="146" spans="1:5" ht="15.75">
      <c r="A146" s="3"/>
      <c r="B146" s="2"/>
      <c r="C146" s="18"/>
      <c r="D146" s="126"/>
      <c r="E146" s="10"/>
    </row>
    <row r="147" spans="1:5" ht="15.75">
      <c r="A147" s="3"/>
      <c r="B147" s="18"/>
      <c r="C147" s="18"/>
      <c r="D147" s="126"/>
      <c r="E147" s="10"/>
    </row>
    <row r="148" spans="1:5" ht="31.5">
      <c r="A148" s="3" t="s">
        <v>125</v>
      </c>
      <c r="B148" s="2" t="s">
        <v>88</v>
      </c>
      <c r="C148" s="71" t="s">
        <v>626</v>
      </c>
      <c r="D148" s="126">
        <v>3.2</v>
      </c>
      <c r="E148" s="10">
        <f>ROUND($H$25*D148,0)</f>
        <v>12834</v>
      </c>
    </row>
    <row r="149" spans="1:5" ht="15.75">
      <c r="A149" s="3"/>
      <c r="B149" s="18"/>
      <c r="C149" s="18"/>
      <c r="D149" s="126"/>
      <c r="E149" s="10"/>
    </row>
    <row r="150" spans="1:5" ht="15.75">
      <c r="A150" s="3"/>
      <c r="B150" s="18"/>
      <c r="C150" s="45"/>
      <c r="D150" s="126"/>
      <c r="E150" s="10"/>
    </row>
    <row r="151" spans="1:5" ht="15.75">
      <c r="A151" s="3" t="s">
        <v>126</v>
      </c>
      <c r="B151" s="18" t="s">
        <v>90</v>
      </c>
      <c r="C151" s="71" t="s">
        <v>637</v>
      </c>
      <c r="D151" s="126">
        <v>0.4</v>
      </c>
      <c r="E151" s="10">
        <f>ROUND($H$25*D151,0)</f>
        <v>1604</v>
      </c>
    </row>
    <row r="152" spans="1:5" ht="15.75">
      <c r="A152" s="31"/>
      <c r="B152" s="45"/>
      <c r="C152" s="18"/>
      <c r="D152" s="126"/>
      <c r="E152" s="10"/>
    </row>
    <row r="153" spans="1:5" ht="15.75">
      <c r="A153" s="3" t="s">
        <v>127</v>
      </c>
      <c r="B153" s="18" t="s">
        <v>92</v>
      </c>
      <c r="C153" s="45"/>
      <c r="D153" s="126"/>
      <c r="E153" s="10"/>
    </row>
    <row r="154" spans="1:5" ht="15.75">
      <c r="A154" s="3" t="s">
        <v>128</v>
      </c>
      <c r="B154" s="18" t="s">
        <v>129</v>
      </c>
      <c r="C154" s="71" t="s">
        <v>638</v>
      </c>
      <c r="D154" s="126">
        <v>0.4</v>
      </c>
      <c r="E154" s="10">
        <f>ROUND($H$25*D154,0)</f>
        <v>1604</v>
      </c>
    </row>
    <row r="155" spans="1:5" ht="15.75">
      <c r="A155" s="5"/>
      <c r="B155" s="18"/>
      <c r="C155" s="9"/>
      <c r="D155" s="126"/>
      <c r="E155" s="10"/>
    </row>
    <row r="156" spans="1:5" ht="15.75">
      <c r="A156" s="3"/>
      <c r="B156" s="18"/>
      <c r="C156" s="2"/>
      <c r="D156" s="126"/>
      <c r="E156" s="10"/>
    </row>
    <row r="157" spans="1:5" ht="15.75">
      <c r="A157" s="3" t="s">
        <v>130</v>
      </c>
      <c r="B157" s="18" t="s">
        <v>131</v>
      </c>
      <c r="C157" s="71" t="s">
        <v>638</v>
      </c>
      <c r="D157" s="126">
        <v>0.5</v>
      </c>
      <c r="E157" s="10">
        <f>ROUND($H$25*D157,0)</f>
        <v>2005</v>
      </c>
    </row>
    <row r="158" spans="1:5" ht="15.75">
      <c r="A158" s="3"/>
      <c r="B158" s="18"/>
      <c r="C158" s="9"/>
      <c r="D158" s="126"/>
      <c r="E158" s="10"/>
    </row>
    <row r="159" spans="1:5" ht="15.75">
      <c r="A159" s="3"/>
      <c r="B159" s="18"/>
      <c r="C159" s="2"/>
      <c r="D159" s="126"/>
      <c r="E159" s="10"/>
    </row>
    <row r="160" spans="1:5" ht="15.75">
      <c r="A160" s="3" t="s">
        <v>132</v>
      </c>
      <c r="B160" s="18" t="s">
        <v>133</v>
      </c>
      <c r="C160" s="71" t="s">
        <v>638</v>
      </c>
      <c r="D160" s="126">
        <v>0.6</v>
      </c>
      <c r="E160" s="10">
        <f>ROUND($H$25*D160,0)</f>
        <v>2406</v>
      </c>
    </row>
    <row r="161" spans="1:5" ht="15.75">
      <c r="A161" s="5"/>
      <c r="B161" s="2"/>
      <c r="C161" s="9"/>
      <c r="D161" s="126"/>
      <c r="E161" s="10"/>
    </row>
    <row r="162" spans="1:5" ht="15.75">
      <c r="A162" s="5"/>
      <c r="B162" s="18"/>
      <c r="C162" s="2"/>
      <c r="D162" s="126"/>
      <c r="E162" s="10"/>
    </row>
    <row r="163" spans="1:5" ht="15.75">
      <c r="A163" s="6">
        <v>3</v>
      </c>
      <c r="B163" s="4" t="s">
        <v>134</v>
      </c>
      <c r="C163" s="2"/>
      <c r="D163" s="126"/>
      <c r="E163" s="10"/>
    </row>
    <row r="164" spans="1:5" ht="15.75">
      <c r="A164" s="3" t="s">
        <v>40</v>
      </c>
      <c r="B164" s="2" t="s">
        <v>135</v>
      </c>
      <c r="C164" s="2"/>
      <c r="D164" s="126"/>
      <c r="E164" s="10"/>
    </row>
    <row r="165" spans="1:5" ht="15.75">
      <c r="A165" s="3" t="s">
        <v>136</v>
      </c>
      <c r="B165" s="2" t="s">
        <v>94</v>
      </c>
      <c r="C165" s="9" t="s">
        <v>613</v>
      </c>
      <c r="D165" s="126">
        <v>0.3</v>
      </c>
      <c r="E165" s="10">
        <f>ROUND($H$25*D165,0)</f>
        <v>1203</v>
      </c>
    </row>
    <row r="166" spans="1:5" ht="15.75">
      <c r="A166" s="5"/>
      <c r="B166" s="2"/>
      <c r="C166" s="9"/>
      <c r="D166" s="126"/>
      <c r="E166" s="10"/>
    </row>
    <row r="167" spans="1:5" ht="15.75">
      <c r="A167" s="31"/>
      <c r="B167" s="45"/>
      <c r="C167" s="9"/>
      <c r="D167" s="126"/>
      <c r="E167" s="10"/>
    </row>
    <row r="168" spans="1:5" ht="15.75">
      <c r="A168" s="3" t="s">
        <v>139</v>
      </c>
      <c r="B168" s="2" t="s">
        <v>140</v>
      </c>
      <c r="C168" s="9" t="s">
        <v>613</v>
      </c>
      <c r="D168" s="126">
        <v>0.25</v>
      </c>
      <c r="E168" s="10">
        <f>ROUND($H$25*D168,0)</f>
        <v>1003</v>
      </c>
    </row>
    <row r="169" spans="1:5" ht="15.75">
      <c r="A169" s="3"/>
      <c r="B169" s="18"/>
      <c r="C169" s="9"/>
      <c r="D169" s="126"/>
      <c r="E169" s="10"/>
    </row>
    <row r="170" spans="1:5" ht="15.75">
      <c r="A170" s="31"/>
      <c r="B170" s="45"/>
      <c r="C170" s="9"/>
      <c r="D170" s="126"/>
      <c r="E170" s="10"/>
    </row>
    <row r="171" spans="1:5" ht="15.75">
      <c r="A171" s="3" t="s">
        <v>141</v>
      </c>
      <c r="B171" s="2" t="s">
        <v>60</v>
      </c>
      <c r="C171" s="9"/>
      <c r="D171" s="126"/>
      <c r="E171" s="10"/>
    </row>
    <row r="172" spans="1:5" ht="15.75">
      <c r="A172" s="3" t="s">
        <v>142</v>
      </c>
      <c r="B172" s="2" t="s">
        <v>62</v>
      </c>
      <c r="C172" s="9" t="s">
        <v>613</v>
      </c>
      <c r="D172" s="126">
        <v>0.5</v>
      </c>
      <c r="E172" s="10">
        <f>ROUND($H$25*D172,0)</f>
        <v>2005</v>
      </c>
    </row>
    <row r="173" spans="1:5" ht="15.75">
      <c r="A173" s="31"/>
      <c r="B173" s="45"/>
      <c r="C173" s="9"/>
      <c r="D173" s="126"/>
      <c r="E173" s="10"/>
    </row>
    <row r="174" spans="1:5" ht="15.75">
      <c r="A174" s="3"/>
      <c r="B174" s="18"/>
      <c r="C174" s="9"/>
      <c r="D174" s="126"/>
      <c r="E174" s="10"/>
    </row>
    <row r="175" spans="1:5" ht="31.5">
      <c r="A175" s="3" t="s">
        <v>143</v>
      </c>
      <c r="B175" s="2" t="s">
        <v>64</v>
      </c>
      <c r="C175" s="9" t="s">
        <v>613</v>
      </c>
      <c r="D175" s="126">
        <v>0.15</v>
      </c>
      <c r="E175" s="10">
        <f>ROUND($H$25*D175,0)</f>
        <v>602</v>
      </c>
    </row>
    <row r="176" spans="1:5" ht="15.75">
      <c r="A176" s="31"/>
      <c r="B176" s="45"/>
      <c r="C176" s="9"/>
      <c r="D176" s="126"/>
      <c r="E176" s="10"/>
    </row>
    <row r="177" spans="1:5" ht="15.75">
      <c r="A177" s="3"/>
      <c r="B177" s="2"/>
      <c r="C177" s="9"/>
      <c r="D177" s="126"/>
      <c r="E177" s="10"/>
    </row>
    <row r="178" spans="1:5" ht="31.5">
      <c r="A178" s="3" t="s">
        <v>144</v>
      </c>
      <c r="B178" s="2" t="s">
        <v>66</v>
      </c>
      <c r="C178" s="9" t="s">
        <v>613</v>
      </c>
      <c r="D178" s="126">
        <v>0.2</v>
      </c>
      <c r="E178" s="10">
        <f>ROUND($H$25*D178,0)</f>
        <v>802</v>
      </c>
    </row>
    <row r="179" spans="1:5" ht="15.75">
      <c r="A179" s="3"/>
      <c r="B179" s="18"/>
      <c r="C179" s="9"/>
      <c r="D179" s="126"/>
      <c r="E179" s="10"/>
    </row>
    <row r="180" spans="1:5" ht="15.75">
      <c r="A180" s="3"/>
      <c r="B180" s="2"/>
      <c r="C180" s="9"/>
      <c r="D180" s="126"/>
      <c r="E180" s="10"/>
    </row>
    <row r="181" spans="1:5" ht="15.75">
      <c r="A181" s="3" t="s">
        <v>145</v>
      </c>
      <c r="B181" s="2" t="s">
        <v>68</v>
      </c>
      <c r="C181" s="9" t="s">
        <v>613</v>
      </c>
      <c r="D181" s="126">
        <v>0.1</v>
      </c>
      <c r="E181" s="10">
        <f>ROUND($H$25*D181,0)</f>
        <v>401</v>
      </c>
    </row>
    <row r="182" spans="1:5" ht="15.75">
      <c r="A182" s="3"/>
      <c r="B182" s="18"/>
      <c r="C182" s="9"/>
      <c r="D182" s="126"/>
      <c r="E182" s="10"/>
    </row>
    <row r="183" spans="1:5" ht="15.75">
      <c r="A183" s="3"/>
      <c r="B183" s="2"/>
      <c r="C183" s="9"/>
      <c r="D183" s="126"/>
      <c r="E183" s="10"/>
    </row>
    <row r="184" spans="1:5" ht="15.75">
      <c r="A184" s="3" t="s">
        <v>146</v>
      </c>
      <c r="B184" s="2" t="s">
        <v>70</v>
      </c>
      <c r="C184" s="9" t="s">
        <v>613</v>
      </c>
      <c r="D184" s="126">
        <v>0.35</v>
      </c>
      <c r="E184" s="10">
        <f>ROUND($H$25*D184,0)</f>
        <v>1404</v>
      </c>
    </row>
    <row r="185" spans="1:5" ht="15.75">
      <c r="A185" s="3"/>
      <c r="B185" s="18"/>
      <c r="C185" s="9"/>
      <c r="D185" s="126"/>
      <c r="E185" s="10"/>
    </row>
    <row r="186" spans="1:5" ht="15.75">
      <c r="A186" s="3"/>
      <c r="B186" s="2"/>
      <c r="C186" s="9"/>
      <c r="D186" s="126"/>
      <c r="E186" s="10"/>
    </row>
    <row r="187" spans="1:5" ht="15.75">
      <c r="A187" s="3" t="s">
        <v>147</v>
      </c>
      <c r="B187" s="2" t="s">
        <v>148</v>
      </c>
      <c r="C187" s="9" t="s">
        <v>613</v>
      </c>
      <c r="D187" s="126">
        <v>0.25</v>
      </c>
      <c r="E187" s="10">
        <f>ROUND($H$25*D187,0)</f>
        <v>1003</v>
      </c>
    </row>
    <row r="188" spans="1:5" ht="15.75">
      <c r="A188" s="3"/>
      <c r="B188" s="18"/>
      <c r="C188" s="9"/>
      <c r="D188" s="126"/>
      <c r="E188" s="10"/>
    </row>
    <row r="189" spans="1:5" ht="15.75">
      <c r="A189" s="3"/>
      <c r="B189" s="2"/>
      <c r="C189" s="9"/>
      <c r="D189" s="126"/>
      <c r="E189" s="10"/>
    </row>
    <row r="190" spans="1:5" ht="15.75">
      <c r="A190" s="3" t="s">
        <v>149</v>
      </c>
      <c r="B190" s="18" t="s">
        <v>74</v>
      </c>
      <c r="C190" s="9" t="s">
        <v>613</v>
      </c>
      <c r="D190" s="126">
        <v>0.15</v>
      </c>
      <c r="E190" s="10">
        <f>ROUND($H$25*D190,0)</f>
        <v>602</v>
      </c>
    </row>
    <row r="191" spans="1:5" ht="15.75">
      <c r="A191" s="3"/>
      <c r="B191" s="18"/>
      <c r="C191" s="9"/>
      <c r="D191" s="126"/>
      <c r="E191" s="10"/>
    </row>
    <row r="192" spans="1:5" ht="15.75">
      <c r="A192" s="3"/>
      <c r="B192" s="18"/>
      <c r="C192" s="9"/>
      <c r="D192" s="126"/>
      <c r="E192" s="10"/>
    </row>
    <row r="193" spans="1:5" ht="15.75">
      <c r="A193" s="3" t="s">
        <v>150</v>
      </c>
      <c r="B193" s="18" t="s">
        <v>76</v>
      </c>
      <c r="C193" s="9" t="s">
        <v>613</v>
      </c>
      <c r="D193" s="126">
        <v>0.15</v>
      </c>
      <c r="E193" s="10">
        <f>ROUND($H$25*D193,0)</f>
        <v>602</v>
      </c>
    </row>
    <row r="194" spans="1:5" ht="15.75">
      <c r="A194" s="3"/>
      <c r="B194" s="18"/>
      <c r="C194" s="9"/>
      <c r="D194" s="126"/>
      <c r="E194" s="10"/>
    </row>
    <row r="195" spans="1:5" ht="15.75">
      <c r="A195" s="31"/>
      <c r="B195" s="45"/>
      <c r="C195" s="9"/>
      <c r="D195" s="126"/>
      <c r="E195" s="10"/>
    </row>
    <row r="196" spans="1:5" ht="15.75">
      <c r="A196" s="3" t="s">
        <v>151</v>
      </c>
      <c r="B196" s="18" t="s">
        <v>77</v>
      </c>
      <c r="C196" s="9" t="s">
        <v>613</v>
      </c>
      <c r="D196" s="126">
        <v>0.15</v>
      </c>
      <c r="E196" s="10">
        <f>ROUND($H$25*D196,0)</f>
        <v>602</v>
      </c>
    </row>
    <row r="197" spans="1:5" ht="15.75">
      <c r="A197" s="3"/>
      <c r="B197" s="22"/>
      <c r="C197" s="9"/>
      <c r="D197" s="126"/>
      <c r="E197" s="10"/>
    </row>
    <row r="198" spans="1:5" ht="15.75">
      <c r="A198" s="31"/>
      <c r="B198" s="45"/>
      <c r="C198" s="9"/>
      <c r="D198" s="126"/>
      <c r="E198" s="10"/>
    </row>
    <row r="199" spans="1:5" ht="15.75">
      <c r="A199" s="3" t="s">
        <v>152</v>
      </c>
      <c r="B199" s="18" t="s">
        <v>78</v>
      </c>
      <c r="C199" s="9"/>
      <c r="D199" s="126"/>
      <c r="E199" s="10"/>
    </row>
    <row r="200" spans="1:5" ht="15.75">
      <c r="A200" s="3" t="s">
        <v>153</v>
      </c>
      <c r="B200" s="18" t="s">
        <v>80</v>
      </c>
      <c r="C200" s="9" t="s">
        <v>613</v>
      </c>
      <c r="D200" s="126">
        <v>0.5</v>
      </c>
      <c r="E200" s="10">
        <f>ROUND($H$25*D200,0)</f>
        <v>2005</v>
      </c>
    </row>
    <row r="201" spans="1:5" ht="15.75">
      <c r="A201" s="102"/>
      <c r="B201" s="104"/>
      <c r="C201" s="9"/>
      <c r="D201" s="126"/>
      <c r="E201" s="10"/>
    </row>
    <row r="202" spans="1:5" ht="15.75">
      <c r="A202" s="31"/>
      <c r="B202" s="45"/>
      <c r="C202" s="9"/>
      <c r="D202" s="126"/>
      <c r="E202" s="10"/>
    </row>
    <row r="203" spans="1:5" ht="15.75">
      <c r="A203" s="3" t="s">
        <v>154</v>
      </c>
      <c r="B203" s="18" t="s">
        <v>84</v>
      </c>
      <c r="C203" s="9" t="s">
        <v>613</v>
      </c>
      <c r="D203" s="126">
        <v>0.15</v>
      </c>
      <c r="E203" s="10">
        <f>ROUND($H$25*D203,0)</f>
        <v>602</v>
      </c>
    </row>
    <row r="204" spans="1:5" ht="15.75">
      <c r="A204" s="3"/>
      <c r="B204" s="18"/>
      <c r="C204" s="9"/>
      <c r="D204" s="126"/>
      <c r="E204" s="10"/>
    </row>
    <row r="205" spans="1:5" ht="15.75">
      <c r="A205" s="3"/>
      <c r="B205" s="18"/>
      <c r="C205" s="9"/>
      <c r="D205" s="126"/>
      <c r="E205" s="10"/>
    </row>
    <row r="206" spans="1:5" ht="15.75">
      <c r="A206" s="3" t="s">
        <v>155</v>
      </c>
      <c r="B206" s="18" t="s">
        <v>124</v>
      </c>
      <c r="C206" s="9" t="s">
        <v>613</v>
      </c>
      <c r="D206" s="126">
        <v>0.15</v>
      </c>
      <c r="E206" s="10">
        <f>ROUND($H$25*D206,0)</f>
        <v>602</v>
      </c>
    </row>
    <row r="207" spans="1:5" ht="15.75">
      <c r="A207" s="3"/>
      <c r="B207" s="18"/>
      <c r="C207" s="9"/>
      <c r="D207" s="126"/>
      <c r="E207" s="10"/>
    </row>
    <row r="208" spans="1:5" ht="15.75">
      <c r="A208" s="31"/>
      <c r="B208" s="4"/>
      <c r="C208" s="9"/>
      <c r="D208" s="126"/>
      <c r="E208" s="10"/>
    </row>
    <row r="209" spans="1:5" ht="31.5">
      <c r="A209" s="3" t="s">
        <v>156</v>
      </c>
      <c r="B209" s="2" t="s">
        <v>88</v>
      </c>
      <c r="C209" s="9" t="s">
        <v>613</v>
      </c>
      <c r="D209" s="126">
        <v>0.15</v>
      </c>
      <c r="E209" s="10">
        <f>ROUND($H$25*D209,0)</f>
        <v>602</v>
      </c>
    </row>
    <row r="210" spans="1:5" ht="15.75">
      <c r="A210" s="3"/>
      <c r="B210" s="18"/>
      <c r="C210" s="9"/>
      <c r="D210" s="126"/>
      <c r="E210" s="10"/>
    </row>
    <row r="211" spans="1:5" ht="15.75">
      <c r="A211" s="3"/>
      <c r="B211" s="18"/>
      <c r="C211" s="9"/>
      <c r="D211" s="126"/>
      <c r="E211" s="10"/>
    </row>
    <row r="212" spans="1:5" ht="15.75">
      <c r="A212" s="3" t="s">
        <v>157</v>
      </c>
      <c r="B212" s="18" t="s">
        <v>90</v>
      </c>
      <c r="C212" s="9" t="s">
        <v>613</v>
      </c>
      <c r="D212" s="126">
        <v>0.1</v>
      </c>
      <c r="E212" s="10">
        <f>ROUND($H$25*D212,0)</f>
        <v>401</v>
      </c>
    </row>
    <row r="213" spans="1:5" ht="15.75">
      <c r="A213" s="3"/>
      <c r="B213" s="18"/>
      <c r="C213" s="9"/>
      <c r="D213" s="126"/>
      <c r="E213" s="10"/>
    </row>
    <row r="214" spans="1:5" ht="15.75">
      <c r="A214" s="3"/>
      <c r="B214" s="18"/>
      <c r="C214" s="9"/>
      <c r="D214" s="126"/>
      <c r="E214" s="10"/>
    </row>
    <row r="215" spans="1:5" ht="15.75">
      <c r="A215" s="3" t="s">
        <v>158</v>
      </c>
      <c r="B215" s="2" t="s">
        <v>92</v>
      </c>
      <c r="C215" s="9" t="s">
        <v>613</v>
      </c>
      <c r="D215" s="126">
        <v>0.1</v>
      </c>
      <c r="E215" s="10">
        <f>ROUND($H$25*D215,0)</f>
        <v>401</v>
      </c>
    </row>
    <row r="216" spans="1:5" ht="15.75">
      <c r="A216" s="3"/>
      <c r="B216" s="2"/>
      <c r="C216" s="9"/>
      <c r="D216" s="126"/>
      <c r="E216" s="10"/>
    </row>
    <row r="217" spans="1:5" ht="15.75">
      <c r="A217" s="3"/>
      <c r="B217" s="18"/>
      <c r="C217" s="18"/>
      <c r="D217" s="126"/>
      <c r="E217" s="10"/>
    </row>
    <row r="218" spans="1:5" ht="15.75">
      <c r="A218" s="3" t="s">
        <v>41</v>
      </c>
      <c r="B218" s="18" t="s">
        <v>159</v>
      </c>
      <c r="C218" s="9"/>
      <c r="D218" s="126"/>
      <c r="E218" s="10"/>
    </row>
    <row r="219" spans="1:5" ht="15.75">
      <c r="A219" s="3" t="s">
        <v>160</v>
      </c>
      <c r="B219" s="2" t="s">
        <v>94</v>
      </c>
      <c r="C219" s="71" t="s">
        <v>625</v>
      </c>
      <c r="D219" s="126">
        <v>0.3</v>
      </c>
      <c r="E219" s="10">
        <f>ROUND($H$25*D219,0)</f>
        <v>1203</v>
      </c>
    </row>
    <row r="220" spans="1:5" ht="15.75">
      <c r="A220" s="3"/>
      <c r="B220" s="18"/>
      <c r="C220" s="18"/>
      <c r="D220" s="126"/>
      <c r="E220" s="10"/>
    </row>
    <row r="221" spans="1:5" ht="15.75">
      <c r="A221" s="3"/>
      <c r="B221" s="18"/>
      <c r="C221" s="18"/>
      <c r="D221" s="126"/>
      <c r="E221" s="10"/>
    </row>
    <row r="222" spans="1:5" ht="15.75">
      <c r="A222" s="3" t="s">
        <v>161</v>
      </c>
      <c r="B222" s="2" t="s">
        <v>108</v>
      </c>
      <c r="C222" s="71" t="s">
        <v>624</v>
      </c>
      <c r="D222" s="126">
        <v>0.12</v>
      </c>
      <c r="E222" s="10">
        <f>ROUND($H$25*D222,0)</f>
        <v>481</v>
      </c>
    </row>
    <row r="223" spans="1:5" ht="15.75">
      <c r="A223" s="3"/>
      <c r="B223" s="18"/>
      <c r="C223" s="18"/>
      <c r="D223" s="126"/>
      <c r="E223" s="10"/>
    </row>
    <row r="224" spans="1:5" ht="15.75">
      <c r="A224" s="3"/>
      <c r="B224" s="18"/>
      <c r="C224" s="18"/>
      <c r="D224" s="126"/>
      <c r="E224" s="10"/>
    </row>
    <row r="225" spans="1:5" ht="15.75">
      <c r="A225" s="3" t="s">
        <v>162</v>
      </c>
      <c r="B225" s="2" t="s">
        <v>60</v>
      </c>
      <c r="C225" s="9"/>
      <c r="D225" s="126"/>
      <c r="E225" s="10"/>
    </row>
    <row r="226" spans="1:5" ht="15.75">
      <c r="A226" s="3" t="s">
        <v>163</v>
      </c>
      <c r="B226" s="2" t="s">
        <v>62</v>
      </c>
      <c r="C226" s="71" t="s">
        <v>626</v>
      </c>
      <c r="D226" s="126">
        <v>0.5</v>
      </c>
      <c r="E226" s="10">
        <f>ROUND($H$25*D226,0)</f>
        <v>2005</v>
      </c>
    </row>
    <row r="227" spans="1:5" ht="15.75">
      <c r="A227" s="3"/>
      <c r="B227" s="18"/>
      <c r="C227" s="18"/>
      <c r="D227" s="126"/>
      <c r="E227" s="10"/>
    </row>
    <row r="228" spans="1:5" ht="15.75">
      <c r="A228" s="3"/>
      <c r="B228" s="2"/>
      <c r="C228" s="18"/>
      <c r="D228" s="126"/>
      <c r="E228" s="10"/>
    </row>
    <row r="229" spans="1:5" ht="31.5">
      <c r="A229" s="3" t="s">
        <v>164</v>
      </c>
      <c r="B229" s="2" t="s">
        <v>64</v>
      </c>
      <c r="C229" s="71" t="s">
        <v>626</v>
      </c>
      <c r="D229" s="126">
        <v>0.12</v>
      </c>
      <c r="E229" s="10">
        <f>ROUND($H$25*D229,0)</f>
        <v>481</v>
      </c>
    </row>
    <row r="230" spans="1:5" ht="15.75">
      <c r="A230" s="3"/>
      <c r="B230" s="18"/>
      <c r="C230" s="18"/>
      <c r="D230" s="126"/>
      <c r="E230" s="10"/>
    </row>
    <row r="231" spans="1:5" ht="15.75">
      <c r="A231" s="3"/>
      <c r="B231" s="2"/>
      <c r="C231" s="18"/>
      <c r="D231" s="126"/>
      <c r="E231" s="10"/>
    </row>
    <row r="232" spans="1:5" ht="31.5">
      <c r="A232" s="3" t="s">
        <v>165</v>
      </c>
      <c r="B232" s="2" t="s">
        <v>66</v>
      </c>
      <c r="C232" s="71" t="s">
        <v>626</v>
      </c>
      <c r="D232" s="126">
        <v>0.2</v>
      </c>
      <c r="E232" s="10">
        <f>ROUND($H$25*D232,0)</f>
        <v>802</v>
      </c>
    </row>
    <row r="233" spans="1:5" ht="15.75">
      <c r="A233" s="3"/>
      <c r="B233" s="18"/>
      <c r="C233" s="18"/>
      <c r="D233" s="126"/>
      <c r="E233" s="10"/>
    </row>
    <row r="234" spans="1:5" ht="15.75">
      <c r="A234" s="31"/>
      <c r="B234" s="45"/>
      <c r="C234" s="18"/>
      <c r="D234" s="126"/>
      <c r="E234" s="10"/>
    </row>
    <row r="235" spans="1:5" ht="15.75">
      <c r="A235" s="3" t="s">
        <v>166</v>
      </c>
      <c r="B235" s="2" t="s">
        <v>68</v>
      </c>
      <c r="C235" s="71" t="s">
        <v>626</v>
      </c>
      <c r="D235" s="126">
        <v>0.1</v>
      </c>
      <c r="E235" s="10">
        <f>ROUND($H$25*D235,0)</f>
        <v>401</v>
      </c>
    </row>
    <row r="236" spans="1:5" ht="15.75">
      <c r="A236" s="3"/>
      <c r="B236" s="18"/>
      <c r="C236" s="18"/>
      <c r="D236" s="126"/>
      <c r="E236" s="10"/>
    </row>
    <row r="237" spans="1:5" ht="15.75">
      <c r="A237" s="31"/>
      <c r="B237" s="45"/>
      <c r="C237" s="18"/>
      <c r="D237" s="126"/>
      <c r="E237" s="10"/>
    </row>
    <row r="238" spans="1:5" ht="15.75">
      <c r="A238" s="3" t="s">
        <v>167</v>
      </c>
      <c r="B238" s="2" t="s">
        <v>70</v>
      </c>
      <c r="C238" s="71" t="s">
        <v>626</v>
      </c>
      <c r="D238" s="126">
        <v>0.4</v>
      </c>
      <c r="E238" s="10">
        <f>ROUND($H$25*D238,0)</f>
        <v>1604</v>
      </c>
    </row>
    <row r="239" spans="1:5" ht="15.75">
      <c r="A239" s="5"/>
      <c r="B239" s="18"/>
      <c r="C239" s="9"/>
      <c r="D239" s="126"/>
      <c r="E239" s="10"/>
    </row>
    <row r="240" spans="1:5" ht="15.75">
      <c r="A240" s="5"/>
      <c r="B240" s="18"/>
      <c r="C240" s="18"/>
      <c r="D240" s="126"/>
      <c r="E240" s="10"/>
    </row>
    <row r="241" spans="1:5" ht="15.75">
      <c r="A241" s="3" t="s">
        <v>168</v>
      </c>
      <c r="B241" s="2" t="s">
        <v>115</v>
      </c>
      <c r="C241" s="71" t="s">
        <v>626</v>
      </c>
      <c r="D241" s="126">
        <v>0.3</v>
      </c>
      <c r="E241" s="10">
        <f>ROUND($H$25*D241,0)</f>
        <v>1203</v>
      </c>
    </row>
    <row r="242" spans="1:5" ht="15.75">
      <c r="A242" s="3"/>
      <c r="B242" s="18"/>
      <c r="C242" s="9"/>
      <c r="D242" s="126"/>
      <c r="E242" s="10"/>
    </row>
    <row r="243" spans="1:5" ht="15.75">
      <c r="A243" s="3"/>
      <c r="B243" s="18"/>
      <c r="C243" s="18"/>
      <c r="D243" s="126"/>
      <c r="E243" s="10"/>
    </row>
    <row r="244" spans="1:5" ht="15.75">
      <c r="A244" s="3" t="s">
        <v>169</v>
      </c>
      <c r="B244" s="2" t="s">
        <v>170</v>
      </c>
      <c r="C244" s="71" t="s">
        <v>626</v>
      </c>
      <c r="D244" s="126">
        <v>0.2</v>
      </c>
      <c r="E244" s="10">
        <f>ROUND($H$25*D244,0)</f>
        <v>802</v>
      </c>
    </row>
    <row r="245" spans="1:5" ht="15.75">
      <c r="A245" s="3"/>
      <c r="B245" s="18"/>
      <c r="C245" s="18"/>
      <c r="D245" s="126"/>
      <c r="E245" s="10"/>
    </row>
    <row r="246" spans="1:5" ht="15.75">
      <c r="A246" s="3"/>
      <c r="B246" s="18"/>
      <c r="C246" s="18"/>
      <c r="D246" s="126"/>
      <c r="E246" s="10"/>
    </row>
    <row r="247" spans="1:5" ht="15.75">
      <c r="A247" s="3" t="s">
        <v>169</v>
      </c>
      <c r="B247" s="2" t="s">
        <v>171</v>
      </c>
      <c r="C247" s="71" t="s">
        <v>636</v>
      </c>
      <c r="D247" s="126">
        <v>0.2</v>
      </c>
      <c r="E247" s="10">
        <f>ROUND($H$25*D247,0)</f>
        <v>802</v>
      </c>
    </row>
    <row r="248" spans="1:5" ht="15.75">
      <c r="A248" s="5"/>
      <c r="B248" s="18"/>
      <c r="C248" s="9"/>
      <c r="D248" s="126"/>
      <c r="E248" s="10"/>
    </row>
    <row r="249" spans="1:5" ht="15.75">
      <c r="A249" s="5"/>
      <c r="B249" s="18"/>
      <c r="C249" s="9"/>
      <c r="D249" s="126"/>
      <c r="E249" s="10"/>
    </row>
    <row r="250" spans="1:5" ht="15.75">
      <c r="A250" s="3" t="s">
        <v>172</v>
      </c>
      <c r="B250" s="18" t="s">
        <v>77</v>
      </c>
      <c r="C250" s="71" t="s">
        <v>626</v>
      </c>
      <c r="D250" s="126">
        <v>0.5</v>
      </c>
      <c r="E250" s="10">
        <f>ROUND($H$25*D250,0)</f>
        <v>2005</v>
      </c>
    </row>
    <row r="251" spans="1:5" ht="15.75">
      <c r="A251" s="5"/>
      <c r="B251" s="2"/>
      <c r="C251" s="9"/>
      <c r="D251" s="126"/>
      <c r="E251" s="10"/>
    </row>
    <row r="252" spans="1:5" ht="15.75">
      <c r="A252" s="5"/>
      <c r="B252" s="2"/>
      <c r="C252" s="18"/>
      <c r="D252" s="126"/>
      <c r="E252" s="10"/>
    </row>
    <row r="253" spans="1:5" ht="15.75">
      <c r="A253" s="3" t="s">
        <v>173</v>
      </c>
      <c r="B253" s="2" t="s">
        <v>78</v>
      </c>
      <c r="C253" s="4"/>
      <c r="D253" s="126"/>
      <c r="E253" s="10"/>
    </row>
    <row r="254" spans="1:5" ht="15.75">
      <c r="A254" s="3" t="s">
        <v>174</v>
      </c>
      <c r="B254" s="2" t="s">
        <v>80</v>
      </c>
      <c r="C254" s="71" t="s">
        <v>626</v>
      </c>
      <c r="D254" s="126">
        <v>0.6</v>
      </c>
      <c r="E254" s="10">
        <f>ROUND($H$25*D254,0)</f>
        <v>2406</v>
      </c>
    </row>
    <row r="255" spans="1:5" ht="15.75">
      <c r="A255" s="3"/>
      <c r="B255" s="18"/>
      <c r="C255" s="18"/>
      <c r="D255" s="126"/>
      <c r="E255" s="10"/>
    </row>
    <row r="256" spans="1:5" ht="15.75">
      <c r="A256" s="3"/>
      <c r="B256" s="18"/>
      <c r="C256" s="9"/>
      <c r="D256" s="126"/>
      <c r="E256" s="10"/>
    </row>
    <row r="257" spans="1:5" ht="15.75">
      <c r="A257" s="3" t="s">
        <v>175</v>
      </c>
      <c r="B257" s="2" t="s">
        <v>84</v>
      </c>
      <c r="C257" s="71" t="s">
        <v>626</v>
      </c>
      <c r="D257" s="126">
        <v>0.2</v>
      </c>
      <c r="E257" s="10">
        <f>ROUND($H$25*D257,0)</f>
        <v>802</v>
      </c>
    </row>
    <row r="258" spans="1:5" ht="15.75">
      <c r="A258" s="3"/>
      <c r="B258" s="18"/>
      <c r="C258" s="45"/>
      <c r="D258" s="126"/>
      <c r="E258" s="10"/>
    </row>
    <row r="259" spans="1:5" ht="15.75">
      <c r="A259" s="3"/>
      <c r="B259" s="2"/>
      <c r="C259" s="2"/>
      <c r="D259" s="126"/>
      <c r="E259" s="10"/>
    </row>
    <row r="260" spans="1:5" ht="20.25" customHeight="1">
      <c r="A260" s="3" t="s">
        <v>176</v>
      </c>
      <c r="B260" s="2" t="s">
        <v>86</v>
      </c>
      <c r="C260" s="71" t="s">
        <v>626</v>
      </c>
      <c r="D260" s="126">
        <v>0.3</v>
      </c>
      <c r="E260" s="10">
        <f>ROUND($H$25*D260,0)</f>
        <v>1203</v>
      </c>
    </row>
    <row r="261" spans="1:5" ht="15.75">
      <c r="A261" s="3"/>
      <c r="B261" s="18"/>
      <c r="C261" s="9"/>
      <c r="D261" s="126"/>
      <c r="E261" s="10"/>
    </row>
    <row r="262" spans="1:5" ht="15.75">
      <c r="A262" s="3"/>
      <c r="B262" s="18"/>
      <c r="C262" s="9"/>
      <c r="D262" s="126"/>
      <c r="E262" s="10"/>
    </row>
    <row r="263" spans="1:5" ht="31.5">
      <c r="A263" s="3" t="s">
        <v>177</v>
      </c>
      <c r="B263" s="2" t="s">
        <v>88</v>
      </c>
      <c r="C263" s="71" t="s">
        <v>626</v>
      </c>
      <c r="D263" s="126">
        <v>0.3</v>
      </c>
      <c r="E263" s="10">
        <f>ROUND($H$25*D263,0)</f>
        <v>1203</v>
      </c>
    </row>
    <row r="264" spans="1:5" ht="15.75">
      <c r="A264" s="3"/>
      <c r="B264" s="2"/>
      <c r="C264" s="2"/>
      <c r="D264" s="126"/>
      <c r="E264" s="10"/>
    </row>
    <row r="265" spans="1:5" ht="15.75">
      <c r="A265" s="3"/>
      <c r="B265" s="18"/>
      <c r="C265" s="9"/>
      <c r="D265" s="126"/>
      <c r="E265" s="10"/>
    </row>
    <row r="266" spans="1:5" ht="15.75">
      <c r="A266" s="3" t="s">
        <v>178</v>
      </c>
      <c r="B266" s="18" t="s">
        <v>90</v>
      </c>
      <c r="C266" s="71" t="s">
        <v>637</v>
      </c>
      <c r="D266" s="126">
        <v>0.1</v>
      </c>
      <c r="E266" s="10">
        <f>ROUND($H$25*D266,0)</f>
        <v>401</v>
      </c>
    </row>
    <row r="267" spans="1:5" ht="15.75">
      <c r="A267" s="3"/>
      <c r="B267" s="18"/>
      <c r="C267" s="9"/>
      <c r="D267" s="126"/>
      <c r="E267" s="10"/>
    </row>
    <row r="268" spans="1:5" ht="15.75">
      <c r="A268" s="3"/>
      <c r="B268" s="18"/>
      <c r="C268" s="9"/>
      <c r="D268" s="126"/>
      <c r="E268" s="10"/>
    </row>
    <row r="269" spans="1:5" ht="15.75">
      <c r="A269" s="3" t="s">
        <v>179</v>
      </c>
      <c r="B269" s="18" t="s">
        <v>92</v>
      </c>
      <c r="C269" s="71" t="s">
        <v>639</v>
      </c>
      <c r="D269" s="126">
        <v>0.1</v>
      </c>
      <c r="E269" s="10">
        <f>ROUND($H$25*D269,0)</f>
        <v>401</v>
      </c>
    </row>
    <row r="270" spans="1:5" ht="15.75">
      <c r="A270" s="3"/>
      <c r="B270" s="2"/>
      <c r="C270" s="9"/>
      <c r="D270" s="126"/>
      <c r="E270" s="10"/>
    </row>
    <row r="271" spans="1:5" ht="15.75">
      <c r="A271" s="7"/>
      <c r="B271" s="402"/>
      <c r="C271" s="12"/>
      <c r="D271" s="427"/>
      <c r="E271" s="428"/>
    </row>
  </sheetData>
  <sheetProtection/>
  <mergeCells count="9">
    <mergeCell ref="A1:H1"/>
    <mergeCell ref="A2:H2"/>
    <mergeCell ref="A28:A29"/>
    <mergeCell ref="B28:B29"/>
    <mergeCell ref="C28:C29"/>
    <mergeCell ref="D28:D29"/>
    <mergeCell ref="E28:E29"/>
    <mergeCell ref="B25:E25"/>
    <mergeCell ref="A4:H4"/>
  </mergeCells>
  <printOptions/>
  <pageMargins left="0.75" right="0.18" top="0.25" bottom="0.16" header="0.19" footer="0.16"/>
  <pageSetup horizontalDpi="600" verticalDpi="600" orientation="landscape" paperSize="9" r:id="rId1"/>
  <headerFooter alignWithMargins="0">
    <oddFooter>&amp;C&amp;A&amp;RPage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M222"/>
  <sheetViews>
    <sheetView zoomScalePageLayoutView="0" workbookViewId="0" topLeftCell="A217">
      <selection activeCell="F206" sqref="F206"/>
    </sheetView>
  </sheetViews>
  <sheetFormatPr defaultColWidth="9.140625" defaultRowHeight="19.5" customHeight="1"/>
  <cols>
    <col min="1" max="1" width="8.140625" style="13" customWidth="1"/>
    <col min="2" max="2" width="36.421875" style="13" customWidth="1"/>
    <col min="3" max="3" width="18.140625" style="13" customWidth="1"/>
    <col min="4" max="5" width="12.28125" style="13" customWidth="1"/>
    <col min="6" max="6" width="13.28125" style="13" customWidth="1"/>
    <col min="7" max="7" width="12.57421875" style="13" customWidth="1"/>
    <col min="8" max="9" width="14.421875" style="13" customWidth="1"/>
    <col min="10" max="10" width="12.8515625" style="13" customWidth="1"/>
    <col min="11" max="11" width="10.140625" style="13" customWidth="1"/>
    <col min="12" max="12" width="11.7109375" style="13" customWidth="1"/>
    <col min="13" max="16384" width="9.140625" style="13" customWidth="1"/>
  </cols>
  <sheetData>
    <row r="1" ht="19.5" customHeight="1">
      <c r="A1" s="132" t="s">
        <v>480</v>
      </c>
    </row>
    <row r="2" spans="1:13" s="15" customFormat="1" ht="37.5" customHeight="1">
      <c r="A2" s="652" t="s">
        <v>702</v>
      </c>
      <c r="B2" s="652"/>
      <c r="C2" s="652"/>
      <c r="D2" s="652"/>
      <c r="E2" s="652"/>
      <c r="F2" s="652"/>
      <c r="G2" s="652"/>
      <c r="H2" s="652"/>
      <c r="I2" s="652"/>
      <c r="J2" s="117"/>
      <c r="K2" s="444"/>
      <c r="L2" s="444"/>
      <c r="M2" s="445"/>
    </row>
    <row r="3" spans="1:13" s="15" customFormat="1" ht="37.5" customHeight="1">
      <c r="A3" s="343" t="s">
        <v>563</v>
      </c>
      <c r="B3" s="344"/>
      <c r="C3" s="344"/>
      <c r="D3" s="344"/>
      <c r="E3" s="344"/>
      <c r="F3" s="344"/>
      <c r="G3" s="344"/>
      <c r="H3" s="344"/>
      <c r="I3" s="344"/>
      <c r="J3" s="117"/>
      <c r="K3" s="444"/>
      <c r="L3" s="444"/>
      <c r="M3" s="445"/>
    </row>
    <row r="4" spans="1:13" s="15" customFormat="1" ht="37.5" customHeight="1">
      <c r="A4" s="647" t="s">
        <v>553</v>
      </c>
      <c r="B4" s="634"/>
      <c r="C4" s="634"/>
      <c r="D4" s="634"/>
      <c r="E4" s="634"/>
      <c r="F4" s="634"/>
      <c r="G4" s="634"/>
      <c r="H4" s="634"/>
      <c r="I4" s="443"/>
      <c r="J4" s="117"/>
      <c r="K4" s="444"/>
      <c r="L4" s="444"/>
      <c r="M4" s="445"/>
    </row>
    <row r="5" spans="1:9" s="446" customFormat="1" ht="42" customHeight="1">
      <c r="A5" s="615" t="s">
        <v>7</v>
      </c>
      <c r="B5" s="615" t="s">
        <v>703</v>
      </c>
      <c r="C5" s="615" t="s">
        <v>565</v>
      </c>
      <c r="D5" s="615" t="s">
        <v>704</v>
      </c>
      <c r="E5" s="615" t="s">
        <v>570</v>
      </c>
      <c r="F5" s="653" t="s">
        <v>705</v>
      </c>
      <c r="G5" s="591" t="s">
        <v>706</v>
      </c>
      <c r="H5" s="591" t="s">
        <v>707</v>
      </c>
      <c r="I5" s="591" t="s">
        <v>569</v>
      </c>
    </row>
    <row r="6" spans="1:9" s="446" customFormat="1" ht="39" customHeight="1">
      <c r="A6" s="617"/>
      <c r="B6" s="617"/>
      <c r="C6" s="617"/>
      <c r="D6" s="617"/>
      <c r="E6" s="617"/>
      <c r="F6" s="654"/>
      <c r="G6" s="651"/>
      <c r="H6" s="651"/>
      <c r="I6" s="651"/>
    </row>
    <row r="7" spans="1:9" s="446" customFormat="1" ht="39" customHeight="1">
      <c r="A7" s="390" t="s">
        <v>18</v>
      </c>
      <c r="B7" s="391" t="s">
        <v>373</v>
      </c>
      <c r="C7" s="447"/>
      <c r="D7" s="447"/>
      <c r="E7" s="447"/>
      <c r="F7" s="448"/>
      <c r="G7" s="356"/>
      <c r="H7" s="356"/>
      <c r="I7" s="356"/>
    </row>
    <row r="8" spans="1:9" ht="39.75" customHeight="1">
      <c r="A8" s="449">
        <v>1</v>
      </c>
      <c r="B8" s="45" t="s">
        <v>374</v>
      </c>
      <c r="C8" s="11"/>
      <c r="D8" s="11" t="s">
        <v>708</v>
      </c>
      <c r="E8" s="11"/>
      <c r="F8" s="11"/>
      <c r="G8" s="18"/>
      <c r="H8" s="18"/>
      <c r="I8" s="18"/>
    </row>
    <row r="9" spans="1:9" s="452" customFormat="1" ht="22.5" customHeight="1">
      <c r="A9" s="450" t="s">
        <v>709</v>
      </c>
      <c r="B9" s="451" t="s">
        <v>710</v>
      </c>
      <c r="C9" s="11"/>
      <c r="D9" s="11"/>
      <c r="E9" s="11"/>
      <c r="F9" s="11"/>
      <c r="G9" s="18"/>
      <c r="H9" s="18"/>
      <c r="I9" s="317">
        <f>SUM(I10:I13)</f>
        <v>1700.6</v>
      </c>
    </row>
    <row r="10" spans="1:9" ht="20.25" customHeight="1">
      <c r="A10" s="11" t="s">
        <v>711</v>
      </c>
      <c r="B10" s="451" t="s">
        <v>712</v>
      </c>
      <c r="C10" s="11" t="s">
        <v>591</v>
      </c>
      <c r="D10" s="11">
        <v>2.2</v>
      </c>
      <c r="E10" s="11">
        <v>0.13</v>
      </c>
      <c r="F10" s="11">
        <v>10</v>
      </c>
      <c r="G10" s="10">
        <v>12700000</v>
      </c>
      <c r="H10" s="10">
        <f>G10/F10/500</f>
        <v>2540</v>
      </c>
      <c r="I10" s="10">
        <f>H10*E10</f>
        <v>330.2</v>
      </c>
    </row>
    <row r="11" spans="1:9" ht="20.25" customHeight="1">
      <c r="A11" s="11"/>
      <c r="B11" s="451" t="s">
        <v>713</v>
      </c>
      <c r="C11" s="11" t="s">
        <v>591</v>
      </c>
      <c r="D11" s="11">
        <v>0.4</v>
      </c>
      <c r="E11" s="453">
        <v>0.1</v>
      </c>
      <c r="F11" s="11">
        <v>5</v>
      </c>
      <c r="G11" s="10">
        <v>15000000</v>
      </c>
      <c r="H11" s="10">
        <f>G11/F11/500</f>
        <v>6000</v>
      </c>
      <c r="I11" s="10">
        <f>H11*E11</f>
        <v>600</v>
      </c>
    </row>
    <row r="12" spans="1:9" ht="20.25" customHeight="1">
      <c r="A12" s="11"/>
      <c r="B12" s="451" t="s">
        <v>714</v>
      </c>
      <c r="C12" s="11" t="s">
        <v>591</v>
      </c>
      <c r="D12" s="11">
        <v>0.4</v>
      </c>
      <c r="E12" s="453">
        <v>0.01</v>
      </c>
      <c r="F12" s="11">
        <v>10</v>
      </c>
      <c r="G12" s="10">
        <v>7200000</v>
      </c>
      <c r="H12" s="10">
        <f>G12/F12/500</f>
        <v>1440</v>
      </c>
      <c r="I12" s="10">
        <f>H12*E12</f>
        <v>14.4</v>
      </c>
    </row>
    <row r="13" spans="1:9" ht="20.25" customHeight="1">
      <c r="A13" s="11"/>
      <c r="B13" s="451" t="s">
        <v>715</v>
      </c>
      <c r="C13" s="11" t="s">
        <v>591</v>
      </c>
      <c r="D13" s="11">
        <v>1.5</v>
      </c>
      <c r="E13" s="453">
        <v>0.03</v>
      </c>
      <c r="F13" s="11">
        <v>10</v>
      </c>
      <c r="G13" s="10">
        <v>126000000</v>
      </c>
      <c r="H13" s="10">
        <f>G13/F13/500</f>
        <v>25200</v>
      </c>
      <c r="I13" s="10">
        <f>H13*E13</f>
        <v>756</v>
      </c>
    </row>
    <row r="14" spans="1:9" s="452" customFormat="1" ht="23.25" customHeight="1">
      <c r="A14" s="450" t="s">
        <v>709</v>
      </c>
      <c r="B14" s="451" t="s">
        <v>672</v>
      </c>
      <c r="C14" s="11" t="s">
        <v>701</v>
      </c>
      <c r="D14" s="11"/>
      <c r="E14" s="453">
        <v>4.37</v>
      </c>
      <c r="F14" s="11"/>
      <c r="G14" s="10">
        <v>1725</v>
      </c>
      <c r="H14" s="10">
        <v>1725</v>
      </c>
      <c r="I14" s="317">
        <f>H14*E14</f>
        <v>7538.25</v>
      </c>
    </row>
    <row r="15" spans="1:9" ht="25.5" customHeight="1">
      <c r="A15" s="449">
        <v>2</v>
      </c>
      <c r="B15" s="45" t="s">
        <v>394</v>
      </c>
      <c r="C15" s="11"/>
      <c r="D15" s="454"/>
      <c r="E15" s="455"/>
      <c r="F15" s="456"/>
      <c r="G15" s="10"/>
      <c r="H15" s="10"/>
      <c r="I15" s="10"/>
    </row>
    <row r="16" spans="1:9" ht="25.5" customHeight="1">
      <c r="A16" s="449" t="s">
        <v>22</v>
      </c>
      <c r="B16" s="2" t="s">
        <v>94</v>
      </c>
      <c r="C16" s="11" t="s">
        <v>716</v>
      </c>
      <c r="D16" s="454"/>
      <c r="E16" s="455"/>
      <c r="F16" s="456"/>
      <c r="G16" s="10"/>
      <c r="H16" s="10"/>
      <c r="I16" s="10"/>
    </row>
    <row r="17" spans="1:9" ht="25.5" customHeight="1">
      <c r="A17" s="449" t="s">
        <v>717</v>
      </c>
      <c r="B17" s="2" t="s">
        <v>377</v>
      </c>
      <c r="C17" s="11"/>
      <c r="D17" s="454"/>
      <c r="E17" s="455"/>
      <c r="F17" s="456"/>
      <c r="G17" s="10"/>
      <c r="H17" s="10"/>
      <c r="I17" s="10"/>
    </row>
    <row r="18" spans="1:9" s="452" customFormat="1" ht="22.5" customHeight="1">
      <c r="A18" s="450" t="s">
        <v>709</v>
      </c>
      <c r="B18" s="451" t="s">
        <v>710</v>
      </c>
      <c r="C18" s="11"/>
      <c r="D18" s="454"/>
      <c r="E18" s="455"/>
      <c r="F18" s="456"/>
      <c r="G18" s="10"/>
      <c r="H18" s="10"/>
      <c r="I18" s="317">
        <f>SUM(I19:I21)</f>
        <v>651.4</v>
      </c>
    </row>
    <row r="19" spans="1:9" ht="19.5" customHeight="1">
      <c r="A19" s="11"/>
      <c r="B19" s="451" t="s">
        <v>712</v>
      </c>
      <c r="C19" s="11" t="s">
        <v>591</v>
      </c>
      <c r="D19" s="11">
        <v>2.2</v>
      </c>
      <c r="E19" s="453">
        <v>0.11</v>
      </c>
      <c r="F19" s="11">
        <v>10</v>
      </c>
      <c r="G19" s="10">
        <v>12700000</v>
      </c>
      <c r="H19" s="10">
        <f>G19/F19/500</f>
        <v>2540</v>
      </c>
      <c r="I19" s="10">
        <f>H19*E19</f>
        <v>279.4</v>
      </c>
    </row>
    <row r="20" spans="1:9" ht="19.5" customHeight="1">
      <c r="A20" s="11"/>
      <c r="B20" s="451" t="s">
        <v>713</v>
      </c>
      <c r="C20" s="11" t="s">
        <v>591</v>
      </c>
      <c r="D20" s="11">
        <v>0.4</v>
      </c>
      <c r="E20" s="453">
        <v>0.05</v>
      </c>
      <c r="F20" s="11">
        <v>5</v>
      </c>
      <c r="G20" s="10">
        <v>15000000</v>
      </c>
      <c r="H20" s="10">
        <f>G20/F20/500</f>
        <v>6000</v>
      </c>
      <c r="I20" s="10">
        <f>H20*E20</f>
        <v>300</v>
      </c>
    </row>
    <row r="21" spans="1:9" ht="19.5" customHeight="1">
      <c r="A21" s="11"/>
      <c r="B21" s="451" t="s">
        <v>714</v>
      </c>
      <c r="C21" s="11" t="s">
        <v>591</v>
      </c>
      <c r="D21" s="11">
        <v>0.4</v>
      </c>
      <c r="E21" s="453">
        <v>0.05</v>
      </c>
      <c r="F21" s="11">
        <v>10</v>
      </c>
      <c r="G21" s="10">
        <v>7200000</v>
      </c>
      <c r="H21" s="10">
        <f>G21/F21/500</f>
        <v>1440</v>
      </c>
      <c r="I21" s="10">
        <f>H21*E21</f>
        <v>72</v>
      </c>
    </row>
    <row r="22" spans="1:9" s="452" customFormat="1" ht="21" customHeight="1">
      <c r="A22" s="450" t="s">
        <v>709</v>
      </c>
      <c r="B22" s="451" t="s">
        <v>672</v>
      </c>
      <c r="C22" s="11" t="s">
        <v>701</v>
      </c>
      <c r="D22" s="11"/>
      <c r="E22" s="453">
        <v>2.37</v>
      </c>
      <c r="F22" s="11"/>
      <c r="G22" s="10">
        <v>1725</v>
      </c>
      <c r="H22" s="10">
        <f>H14</f>
        <v>1725</v>
      </c>
      <c r="I22" s="317">
        <f>H22*E22</f>
        <v>4088.25</v>
      </c>
    </row>
    <row r="23" spans="1:9" s="452" customFormat="1" ht="30.75" customHeight="1">
      <c r="A23" s="457" t="s">
        <v>718</v>
      </c>
      <c r="B23" s="2" t="s">
        <v>397</v>
      </c>
      <c r="C23" s="11" t="s">
        <v>716</v>
      </c>
      <c r="D23" s="11"/>
      <c r="E23" s="453"/>
      <c r="F23" s="11"/>
      <c r="G23" s="10"/>
      <c r="H23" s="10"/>
      <c r="I23" s="10"/>
    </row>
    <row r="24" spans="1:9" s="452" customFormat="1" ht="21" customHeight="1">
      <c r="A24" s="450" t="s">
        <v>709</v>
      </c>
      <c r="B24" s="451" t="s">
        <v>710</v>
      </c>
      <c r="C24" s="11"/>
      <c r="D24" s="454"/>
      <c r="E24" s="455"/>
      <c r="F24" s="456"/>
      <c r="G24" s="10"/>
      <c r="H24" s="10"/>
      <c r="I24" s="317">
        <f>SUM(I25:I26)</f>
        <v>353.6</v>
      </c>
    </row>
    <row r="25" spans="1:9" s="452" customFormat="1" ht="21" customHeight="1">
      <c r="A25" s="11"/>
      <c r="B25" s="451" t="s">
        <v>712</v>
      </c>
      <c r="C25" s="11" t="s">
        <v>591</v>
      </c>
      <c r="D25" s="11">
        <v>2.2</v>
      </c>
      <c r="E25" s="453">
        <v>0.04</v>
      </c>
      <c r="F25" s="11">
        <v>10</v>
      </c>
      <c r="G25" s="10">
        <v>12700000</v>
      </c>
      <c r="H25" s="10">
        <f>G25/F25/500</f>
        <v>2540</v>
      </c>
      <c r="I25" s="10">
        <f>H25*E25</f>
        <v>101.60000000000001</v>
      </c>
    </row>
    <row r="26" spans="1:9" s="452" customFormat="1" ht="21" customHeight="1">
      <c r="A26" s="11"/>
      <c r="B26" s="451" t="s">
        <v>715</v>
      </c>
      <c r="C26" s="11" t="s">
        <v>591</v>
      </c>
      <c r="D26" s="11">
        <v>1.5</v>
      </c>
      <c r="E26" s="453">
        <v>0.01</v>
      </c>
      <c r="F26" s="11">
        <v>10</v>
      </c>
      <c r="G26" s="10">
        <v>126000000</v>
      </c>
      <c r="H26" s="10">
        <f>G26/F26/500</f>
        <v>25200</v>
      </c>
      <c r="I26" s="10">
        <f>H26*E26</f>
        <v>252</v>
      </c>
    </row>
    <row r="27" spans="1:9" s="452" customFormat="1" ht="21" customHeight="1">
      <c r="A27" s="450" t="s">
        <v>709</v>
      </c>
      <c r="B27" s="451" t="s">
        <v>672</v>
      </c>
      <c r="C27" s="11" t="s">
        <v>701</v>
      </c>
      <c r="D27" s="11"/>
      <c r="E27" s="453">
        <v>0.86</v>
      </c>
      <c r="F27" s="11"/>
      <c r="G27" s="10">
        <v>1725</v>
      </c>
      <c r="H27" s="10">
        <v>1725</v>
      </c>
      <c r="I27" s="317">
        <f>H27*E27</f>
        <v>1483.5</v>
      </c>
    </row>
    <row r="28" spans="1:9" s="452" customFormat="1" ht="21" customHeight="1">
      <c r="A28" s="457" t="s">
        <v>719</v>
      </c>
      <c r="B28" s="2" t="s">
        <v>399</v>
      </c>
      <c r="C28" s="11" t="s">
        <v>716</v>
      </c>
      <c r="D28" s="11"/>
      <c r="E28" s="11"/>
      <c r="F28" s="11"/>
      <c r="G28" s="10"/>
      <c r="H28" s="10"/>
      <c r="I28" s="10"/>
    </row>
    <row r="29" spans="1:9" s="452" customFormat="1" ht="21" customHeight="1">
      <c r="A29" s="450" t="s">
        <v>709</v>
      </c>
      <c r="B29" s="451" t="s">
        <v>710</v>
      </c>
      <c r="C29" s="11"/>
      <c r="D29" s="11"/>
      <c r="E29" s="11"/>
      <c r="F29" s="11"/>
      <c r="G29" s="18"/>
      <c r="H29" s="18"/>
      <c r="I29" s="317">
        <f>SUM(I30:I32)</f>
        <v>150.6</v>
      </c>
    </row>
    <row r="30" spans="1:9" s="452" customFormat="1" ht="21" customHeight="1">
      <c r="A30" s="11"/>
      <c r="B30" s="451" t="s">
        <v>712</v>
      </c>
      <c r="C30" s="11" t="s">
        <v>591</v>
      </c>
      <c r="D30" s="11">
        <v>2.2</v>
      </c>
      <c r="E30" s="11">
        <v>0.03</v>
      </c>
      <c r="F30" s="11">
        <v>10</v>
      </c>
      <c r="G30" s="10">
        <v>12700000</v>
      </c>
      <c r="H30" s="10">
        <f>G30/F30/500</f>
        <v>2540</v>
      </c>
      <c r="I30" s="10">
        <f>H30*E30</f>
        <v>76.2</v>
      </c>
    </row>
    <row r="31" spans="1:9" s="452" customFormat="1" ht="21" customHeight="1">
      <c r="A31" s="11"/>
      <c r="B31" s="451" t="s">
        <v>713</v>
      </c>
      <c r="C31" s="11" t="s">
        <v>591</v>
      </c>
      <c r="D31" s="11">
        <v>0.4</v>
      </c>
      <c r="E31" s="453">
        <v>0.01</v>
      </c>
      <c r="F31" s="11">
        <v>5</v>
      </c>
      <c r="G31" s="10">
        <v>15000000</v>
      </c>
      <c r="H31" s="10">
        <f>G31/F31/500</f>
        <v>6000</v>
      </c>
      <c r="I31" s="10">
        <f>H31*E31</f>
        <v>60</v>
      </c>
    </row>
    <row r="32" spans="1:9" s="452" customFormat="1" ht="21" customHeight="1">
      <c r="A32" s="11"/>
      <c r="B32" s="451" t="s">
        <v>714</v>
      </c>
      <c r="C32" s="11" t="s">
        <v>591</v>
      </c>
      <c r="D32" s="11">
        <v>0.4</v>
      </c>
      <c r="E32" s="453">
        <v>0.01</v>
      </c>
      <c r="F32" s="11">
        <v>10</v>
      </c>
      <c r="G32" s="10">
        <v>7200000</v>
      </c>
      <c r="H32" s="10">
        <f>G32/F32/500</f>
        <v>1440</v>
      </c>
      <c r="I32" s="10">
        <f>H32*E32</f>
        <v>14.4</v>
      </c>
    </row>
    <row r="33" spans="1:9" s="452" customFormat="1" ht="21" customHeight="1">
      <c r="A33" s="450" t="s">
        <v>709</v>
      </c>
      <c r="B33" s="451" t="s">
        <v>672</v>
      </c>
      <c r="C33" s="11" t="s">
        <v>701</v>
      </c>
      <c r="D33" s="11"/>
      <c r="E33" s="11">
        <v>0.62</v>
      </c>
      <c r="F33" s="11"/>
      <c r="G33" s="10">
        <v>1725</v>
      </c>
      <c r="H33" s="10">
        <v>1725</v>
      </c>
      <c r="I33" s="317">
        <f>H33*E33</f>
        <v>1069.5</v>
      </c>
    </row>
    <row r="34" spans="1:9" s="452" customFormat="1" ht="48" customHeight="1">
      <c r="A34" s="457" t="s">
        <v>720</v>
      </c>
      <c r="B34" s="2" t="s">
        <v>401</v>
      </c>
      <c r="C34" s="11" t="s">
        <v>716</v>
      </c>
      <c r="D34" s="11"/>
      <c r="E34" s="11"/>
      <c r="F34" s="11"/>
      <c r="G34" s="10"/>
      <c r="H34" s="10"/>
      <c r="I34" s="10"/>
    </row>
    <row r="35" spans="1:9" s="452" customFormat="1" ht="21" customHeight="1">
      <c r="A35" s="450" t="s">
        <v>709</v>
      </c>
      <c r="B35" s="451" t="s">
        <v>710</v>
      </c>
      <c r="C35" s="11"/>
      <c r="D35" s="11"/>
      <c r="E35" s="11"/>
      <c r="F35" s="11"/>
      <c r="G35" s="18"/>
      <c r="H35" s="18"/>
      <c r="I35" s="317">
        <f>SUM(I36:I37)</f>
        <v>328.2</v>
      </c>
    </row>
    <row r="36" spans="1:9" s="452" customFormat="1" ht="21" customHeight="1">
      <c r="A36" s="11"/>
      <c r="B36" s="451" t="s">
        <v>712</v>
      </c>
      <c r="C36" s="11" t="s">
        <v>591</v>
      </c>
      <c r="D36" s="11">
        <v>2.2</v>
      </c>
      <c r="E36" s="11">
        <v>0.03</v>
      </c>
      <c r="F36" s="11">
        <v>10</v>
      </c>
      <c r="G36" s="10">
        <v>12700000</v>
      </c>
      <c r="H36" s="10">
        <f>G36/F36/500</f>
        <v>2540</v>
      </c>
      <c r="I36" s="10">
        <f>H36*E36</f>
        <v>76.2</v>
      </c>
    </row>
    <row r="37" spans="1:9" s="452" customFormat="1" ht="21" customHeight="1">
      <c r="A37" s="11"/>
      <c r="B37" s="451" t="s">
        <v>715</v>
      </c>
      <c r="C37" s="11" t="s">
        <v>591</v>
      </c>
      <c r="D37" s="11">
        <v>1.5</v>
      </c>
      <c r="E37" s="453">
        <v>0.01</v>
      </c>
      <c r="F37" s="11">
        <v>10</v>
      </c>
      <c r="G37" s="10">
        <v>126000000</v>
      </c>
      <c r="H37" s="10">
        <f>G37/F37/500</f>
        <v>25200</v>
      </c>
      <c r="I37" s="10">
        <f>H37*E37</f>
        <v>252</v>
      </c>
    </row>
    <row r="38" spans="1:9" s="452" customFormat="1" ht="21" customHeight="1">
      <c r="A38" s="450" t="s">
        <v>709</v>
      </c>
      <c r="B38" s="451" t="s">
        <v>672</v>
      </c>
      <c r="C38" s="11" t="s">
        <v>701</v>
      </c>
      <c r="D38" s="11"/>
      <c r="E38" s="11">
        <v>0.68</v>
      </c>
      <c r="F38" s="11"/>
      <c r="G38" s="10">
        <v>1725</v>
      </c>
      <c r="H38" s="10">
        <v>1725</v>
      </c>
      <c r="I38" s="317">
        <f>H38*E38</f>
        <v>1173</v>
      </c>
    </row>
    <row r="39" spans="1:9" s="452" customFormat="1" ht="21" customHeight="1">
      <c r="A39" s="457" t="s">
        <v>721</v>
      </c>
      <c r="B39" s="2" t="s">
        <v>403</v>
      </c>
      <c r="C39" s="11" t="s">
        <v>716</v>
      </c>
      <c r="D39" s="11"/>
      <c r="E39" s="11"/>
      <c r="F39" s="11"/>
      <c r="G39" s="10"/>
      <c r="H39" s="10"/>
      <c r="I39" s="10"/>
    </row>
    <row r="40" spans="1:9" s="452" customFormat="1" ht="21" customHeight="1">
      <c r="A40" s="450" t="s">
        <v>709</v>
      </c>
      <c r="B40" s="451" t="s">
        <v>710</v>
      </c>
      <c r="C40" s="11"/>
      <c r="D40" s="11"/>
      <c r="E40" s="11"/>
      <c r="F40" s="11"/>
      <c r="G40" s="18"/>
      <c r="H40" s="18"/>
      <c r="I40" s="317">
        <f>SUM(I41:I43)</f>
        <v>150.6</v>
      </c>
    </row>
    <row r="41" spans="1:9" s="452" customFormat="1" ht="21" customHeight="1">
      <c r="A41" s="450"/>
      <c r="B41" s="451" t="s">
        <v>712</v>
      </c>
      <c r="C41" s="11" t="s">
        <v>591</v>
      </c>
      <c r="D41" s="11">
        <v>2.2</v>
      </c>
      <c r="E41" s="11">
        <v>0.03</v>
      </c>
      <c r="F41" s="11">
        <v>10</v>
      </c>
      <c r="G41" s="10">
        <v>12700000</v>
      </c>
      <c r="H41" s="10">
        <f>G41/F41/500</f>
        <v>2540</v>
      </c>
      <c r="I41" s="10">
        <f>H41*E41</f>
        <v>76.2</v>
      </c>
    </row>
    <row r="42" spans="1:9" s="452" customFormat="1" ht="21" customHeight="1">
      <c r="A42" s="450"/>
      <c r="B42" s="451" t="s">
        <v>713</v>
      </c>
      <c r="C42" s="11" t="s">
        <v>591</v>
      </c>
      <c r="D42" s="11">
        <v>0.4</v>
      </c>
      <c r="E42" s="453">
        <v>0.01</v>
      </c>
      <c r="F42" s="11">
        <v>5</v>
      </c>
      <c r="G42" s="10">
        <v>15000000</v>
      </c>
      <c r="H42" s="10">
        <f>G42/F42/500</f>
        <v>6000</v>
      </c>
      <c r="I42" s="10">
        <f>H42*E42</f>
        <v>60</v>
      </c>
    </row>
    <row r="43" spans="1:9" s="452" customFormat="1" ht="21" customHeight="1">
      <c r="A43" s="450"/>
      <c r="B43" s="451" t="s">
        <v>714</v>
      </c>
      <c r="C43" s="11" t="s">
        <v>591</v>
      </c>
      <c r="D43" s="11">
        <v>0.4</v>
      </c>
      <c r="E43" s="453">
        <v>0.01</v>
      </c>
      <c r="F43" s="11">
        <v>10</v>
      </c>
      <c r="G43" s="10">
        <v>7200000</v>
      </c>
      <c r="H43" s="10">
        <f>G43/F43/500</f>
        <v>1440</v>
      </c>
      <c r="I43" s="10">
        <f>H43*E43</f>
        <v>14.4</v>
      </c>
    </row>
    <row r="44" spans="1:9" s="452" customFormat="1" ht="21" customHeight="1">
      <c r="A44" s="450" t="s">
        <v>709</v>
      </c>
      <c r="B44" s="451" t="s">
        <v>672</v>
      </c>
      <c r="C44" s="11" t="s">
        <v>701</v>
      </c>
      <c r="D44" s="11"/>
      <c r="E44" s="11">
        <v>0.62</v>
      </c>
      <c r="F44" s="11"/>
      <c r="G44" s="10">
        <v>1725</v>
      </c>
      <c r="H44" s="10">
        <v>1725</v>
      </c>
      <c r="I44" s="317">
        <f>H44*E44</f>
        <v>1069.5</v>
      </c>
    </row>
    <row r="45" spans="1:9" s="452" customFormat="1" ht="36" customHeight="1">
      <c r="A45" s="449" t="s">
        <v>23</v>
      </c>
      <c r="B45" s="2" t="s">
        <v>404</v>
      </c>
      <c r="C45" s="11"/>
      <c r="D45" s="11"/>
      <c r="E45" s="11"/>
      <c r="F45" s="11"/>
      <c r="G45" s="10"/>
      <c r="H45" s="10"/>
      <c r="I45" s="10"/>
    </row>
    <row r="46" spans="1:9" s="452" customFormat="1" ht="15.75" customHeight="1">
      <c r="A46" s="449" t="s">
        <v>717</v>
      </c>
      <c r="B46" s="18" t="s">
        <v>406</v>
      </c>
      <c r="C46" s="11" t="s">
        <v>676</v>
      </c>
      <c r="D46" s="11"/>
      <c r="E46" s="11"/>
      <c r="F46" s="11"/>
      <c r="G46" s="10"/>
      <c r="H46" s="10"/>
      <c r="I46" s="10"/>
    </row>
    <row r="47" spans="1:9" s="452" customFormat="1" ht="21" customHeight="1">
      <c r="A47" s="450" t="s">
        <v>709</v>
      </c>
      <c r="B47" s="451" t="s">
        <v>710</v>
      </c>
      <c r="C47" s="11"/>
      <c r="D47" s="454"/>
      <c r="E47" s="454"/>
      <c r="F47" s="456"/>
      <c r="G47" s="10"/>
      <c r="H47" s="10"/>
      <c r="I47" s="317">
        <f>SUM(I48:I50)</f>
        <v>4671</v>
      </c>
    </row>
    <row r="48" spans="1:9" s="452" customFormat="1" ht="21" customHeight="1">
      <c r="A48" s="11"/>
      <c r="B48" s="451" t="s">
        <v>712</v>
      </c>
      <c r="C48" s="11" t="s">
        <v>591</v>
      </c>
      <c r="D48" s="11">
        <v>2.2</v>
      </c>
      <c r="E48" s="11">
        <v>0.15</v>
      </c>
      <c r="F48" s="11">
        <v>10</v>
      </c>
      <c r="G48" s="10">
        <v>12700000</v>
      </c>
      <c r="H48" s="10">
        <f>G48/F48/500</f>
        <v>2540</v>
      </c>
      <c r="I48" s="10">
        <f>H48*E48</f>
        <v>381</v>
      </c>
    </row>
    <row r="49" spans="1:9" s="452" customFormat="1" ht="21" customHeight="1">
      <c r="A49" s="11"/>
      <c r="B49" s="451" t="s">
        <v>713</v>
      </c>
      <c r="C49" s="11" t="s">
        <v>591</v>
      </c>
      <c r="D49" s="11">
        <v>0.4</v>
      </c>
      <c r="E49" s="11">
        <v>0.66</v>
      </c>
      <c r="F49" s="11">
        <v>5</v>
      </c>
      <c r="G49" s="10">
        <v>15000000</v>
      </c>
      <c r="H49" s="10">
        <f>G49/F49/500</f>
        <v>6000</v>
      </c>
      <c r="I49" s="10">
        <f>H49*E49</f>
        <v>3960</v>
      </c>
    </row>
    <row r="50" spans="1:9" s="452" customFormat="1" ht="21" customHeight="1">
      <c r="A50" s="11"/>
      <c r="B50" s="451" t="s">
        <v>722</v>
      </c>
      <c r="C50" s="11" t="s">
        <v>591</v>
      </c>
      <c r="D50" s="11">
        <v>1.8</v>
      </c>
      <c r="E50" s="11">
        <v>0.66</v>
      </c>
      <c r="F50" s="11">
        <v>10</v>
      </c>
      <c r="G50" s="10">
        <v>2500000</v>
      </c>
      <c r="H50" s="10">
        <f>G50/F50/500</f>
        <v>500</v>
      </c>
      <c r="I50" s="10">
        <f>H50*E50</f>
        <v>330</v>
      </c>
    </row>
    <row r="51" spans="1:9" s="452" customFormat="1" ht="21" customHeight="1">
      <c r="A51" s="450" t="s">
        <v>709</v>
      </c>
      <c r="B51" s="451" t="s">
        <v>672</v>
      </c>
      <c r="C51" s="11" t="s">
        <v>701</v>
      </c>
      <c r="D51" s="11"/>
      <c r="E51" s="11">
        <v>6.29</v>
      </c>
      <c r="F51" s="11"/>
      <c r="G51" s="10">
        <v>1725</v>
      </c>
      <c r="H51" s="10">
        <v>1725</v>
      </c>
      <c r="I51" s="317">
        <f>H51*E51</f>
        <v>10850.25</v>
      </c>
    </row>
    <row r="52" spans="1:9" s="452" customFormat="1" ht="21" customHeight="1">
      <c r="A52" s="449" t="s">
        <v>718</v>
      </c>
      <c r="B52" s="18" t="s">
        <v>408</v>
      </c>
      <c r="C52" s="11" t="s">
        <v>676</v>
      </c>
      <c r="D52" s="11" t="s">
        <v>708</v>
      </c>
      <c r="E52" s="11"/>
      <c r="F52" s="11"/>
      <c r="G52" s="18"/>
      <c r="H52" s="18"/>
      <c r="I52" s="18"/>
    </row>
    <row r="53" spans="1:9" s="452" customFormat="1" ht="21" customHeight="1">
      <c r="A53" s="450" t="s">
        <v>709</v>
      </c>
      <c r="B53" s="451" t="s">
        <v>710</v>
      </c>
      <c r="C53" s="11"/>
      <c r="D53" s="11"/>
      <c r="E53" s="11"/>
      <c r="F53" s="11"/>
      <c r="G53" s="18"/>
      <c r="H53" s="18"/>
      <c r="I53" s="317">
        <f>SUM(I54:I56)</f>
        <v>661.8</v>
      </c>
    </row>
    <row r="54" spans="1:9" s="452" customFormat="1" ht="21" customHeight="1">
      <c r="A54" s="11" t="s">
        <v>711</v>
      </c>
      <c r="B54" s="451" t="s">
        <v>712</v>
      </c>
      <c r="C54" s="11" t="s">
        <v>591</v>
      </c>
      <c r="D54" s="11">
        <v>2.2</v>
      </c>
      <c r="E54" s="11">
        <v>0.02</v>
      </c>
      <c r="F54" s="11">
        <v>10</v>
      </c>
      <c r="G54" s="10">
        <v>12700000</v>
      </c>
      <c r="H54" s="10">
        <f>G54/F54/500</f>
        <v>2540</v>
      </c>
      <c r="I54" s="10">
        <f>H54*E54</f>
        <v>50.800000000000004</v>
      </c>
    </row>
    <row r="55" spans="1:9" s="452" customFormat="1" ht="21" customHeight="1">
      <c r="A55" s="11"/>
      <c r="B55" s="451" t="s">
        <v>713</v>
      </c>
      <c r="C55" s="11" t="s">
        <v>591</v>
      </c>
      <c r="D55" s="11">
        <v>0.4</v>
      </c>
      <c r="E55" s="453">
        <v>0.1</v>
      </c>
      <c r="F55" s="11">
        <v>5</v>
      </c>
      <c r="G55" s="10">
        <v>15000000</v>
      </c>
      <c r="H55" s="10">
        <f>G55/F55/500</f>
        <v>6000</v>
      </c>
      <c r="I55" s="10">
        <f>H55*E55</f>
        <v>600</v>
      </c>
    </row>
    <row r="56" spans="1:9" s="452" customFormat="1" ht="21" customHeight="1">
      <c r="A56" s="11"/>
      <c r="B56" s="451" t="s">
        <v>723</v>
      </c>
      <c r="C56" s="11" t="s">
        <v>591</v>
      </c>
      <c r="D56" s="11">
        <v>0.4</v>
      </c>
      <c r="E56" s="453">
        <v>0.1</v>
      </c>
      <c r="F56" s="11">
        <v>10</v>
      </c>
      <c r="G56" s="10">
        <v>550000</v>
      </c>
      <c r="H56" s="10">
        <f>G56/F56/500</f>
        <v>110</v>
      </c>
      <c r="I56" s="10">
        <f>H56*E56</f>
        <v>11</v>
      </c>
    </row>
    <row r="57" spans="1:9" s="452" customFormat="1" ht="21" customHeight="1">
      <c r="A57" s="450" t="s">
        <v>709</v>
      </c>
      <c r="B57" s="451" t="s">
        <v>672</v>
      </c>
      <c r="C57" s="11" t="s">
        <v>701</v>
      </c>
      <c r="D57" s="11"/>
      <c r="E57" s="11">
        <v>1.04</v>
      </c>
      <c r="F57" s="11"/>
      <c r="G57" s="10">
        <v>1725</v>
      </c>
      <c r="H57" s="10">
        <v>1725</v>
      </c>
      <c r="I57" s="317">
        <f>H57*E57</f>
        <v>1794</v>
      </c>
    </row>
    <row r="58" spans="1:9" s="452" customFormat="1" ht="21" customHeight="1">
      <c r="A58" s="449" t="s">
        <v>24</v>
      </c>
      <c r="B58" s="18" t="s">
        <v>195</v>
      </c>
      <c r="C58" s="11"/>
      <c r="D58" s="11"/>
      <c r="E58" s="11"/>
      <c r="F58" s="11"/>
      <c r="G58" s="18"/>
      <c r="H58" s="18"/>
      <c r="I58" s="18"/>
    </row>
    <row r="59" spans="1:9" s="452" customFormat="1" ht="36" customHeight="1">
      <c r="A59" s="449" t="s">
        <v>717</v>
      </c>
      <c r="B59" s="18" t="s">
        <v>411</v>
      </c>
      <c r="C59" s="11" t="s">
        <v>677</v>
      </c>
      <c r="D59" s="11"/>
      <c r="E59" s="11"/>
      <c r="F59" s="11"/>
      <c r="G59" s="18"/>
      <c r="H59" s="18"/>
      <c r="I59" s="18"/>
    </row>
    <row r="60" spans="1:9" s="452" customFormat="1" ht="21" customHeight="1">
      <c r="A60" s="450" t="s">
        <v>709</v>
      </c>
      <c r="B60" s="451" t="s">
        <v>710</v>
      </c>
      <c r="C60" s="11"/>
      <c r="D60" s="11"/>
      <c r="E60" s="11"/>
      <c r="F60" s="11"/>
      <c r="G60" s="18"/>
      <c r="H60" s="18"/>
      <c r="I60" s="317">
        <f>SUM(I61)</f>
        <v>279.4</v>
      </c>
    </row>
    <row r="61" spans="1:9" s="452" customFormat="1" ht="21" customHeight="1">
      <c r="A61" s="11" t="s">
        <v>711</v>
      </c>
      <c r="B61" s="451" t="s">
        <v>712</v>
      </c>
      <c r="C61" s="11" t="s">
        <v>591</v>
      </c>
      <c r="D61" s="11">
        <v>2.2</v>
      </c>
      <c r="E61" s="11">
        <v>0.11</v>
      </c>
      <c r="F61" s="11">
        <v>10</v>
      </c>
      <c r="G61" s="10">
        <v>12700000</v>
      </c>
      <c r="H61" s="10">
        <f>G61/F61/500</f>
        <v>2540</v>
      </c>
      <c r="I61" s="10">
        <f>H61*E61</f>
        <v>279.4</v>
      </c>
    </row>
    <row r="62" spans="1:9" s="452" customFormat="1" ht="21" customHeight="1">
      <c r="A62" s="450" t="s">
        <v>709</v>
      </c>
      <c r="B62" s="451" t="s">
        <v>672</v>
      </c>
      <c r="C62" s="11" t="s">
        <v>701</v>
      </c>
      <c r="D62" s="11"/>
      <c r="E62" s="11">
        <v>2.03</v>
      </c>
      <c r="F62" s="11"/>
      <c r="G62" s="10">
        <v>1725</v>
      </c>
      <c r="H62" s="10">
        <v>1725</v>
      </c>
      <c r="I62" s="317">
        <f>H62*E62</f>
        <v>3501.7499999999995</v>
      </c>
    </row>
    <row r="63" spans="1:9" s="452" customFormat="1" ht="21" customHeight="1">
      <c r="A63" s="449" t="s">
        <v>718</v>
      </c>
      <c r="B63" s="18" t="s">
        <v>413</v>
      </c>
      <c r="C63" s="11" t="s">
        <v>677</v>
      </c>
      <c r="D63" s="11"/>
      <c r="E63" s="11"/>
      <c r="F63" s="11"/>
      <c r="G63" s="18"/>
      <c r="H63" s="18"/>
      <c r="I63" s="18"/>
    </row>
    <row r="64" spans="1:9" s="452" customFormat="1" ht="21" customHeight="1">
      <c r="A64" s="450" t="s">
        <v>709</v>
      </c>
      <c r="B64" s="451" t="s">
        <v>710</v>
      </c>
      <c r="C64" s="11"/>
      <c r="D64" s="11"/>
      <c r="E64" s="11"/>
      <c r="F64" s="11"/>
      <c r="G64" s="18"/>
      <c r="H64" s="18"/>
      <c r="I64" s="317">
        <f>SUM(I65)</f>
        <v>25.400000000000002</v>
      </c>
    </row>
    <row r="65" spans="1:9" s="452" customFormat="1" ht="21" customHeight="1">
      <c r="A65" s="11"/>
      <c r="B65" s="451" t="s">
        <v>712</v>
      </c>
      <c r="C65" s="11" t="s">
        <v>591</v>
      </c>
      <c r="D65" s="11">
        <v>2.2</v>
      </c>
      <c r="E65" s="11">
        <v>0.01</v>
      </c>
      <c r="F65" s="11">
        <v>10</v>
      </c>
      <c r="G65" s="10">
        <v>12700000</v>
      </c>
      <c r="H65" s="10">
        <f>G65/F65/500</f>
        <v>2540</v>
      </c>
      <c r="I65" s="10">
        <f>H65*E65</f>
        <v>25.400000000000002</v>
      </c>
    </row>
    <row r="66" spans="1:9" s="452" customFormat="1" ht="21" customHeight="1">
      <c r="A66" s="450" t="s">
        <v>709</v>
      </c>
      <c r="B66" s="451" t="s">
        <v>672</v>
      </c>
      <c r="C66" s="11" t="s">
        <v>701</v>
      </c>
      <c r="D66" s="11"/>
      <c r="E66" s="11">
        <v>0.18</v>
      </c>
      <c r="F66" s="11"/>
      <c r="G66" s="10">
        <v>1725</v>
      </c>
      <c r="H66" s="10">
        <v>1725</v>
      </c>
      <c r="I66" s="317">
        <f>H66*E66</f>
        <v>310.5</v>
      </c>
    </row>
    <row r="67" spans="1:9" s="452" customFormat="1" ht="20.25" customHeight="1">
      <c r="A67" s="449" t="s">
        <v>719</v>
      </c>
      <c r="B67" s="18" t="s">
        <v>415</v>
      </c>
      <c r="C67" s="11" t="s">
        <v>676</v>
      </c>
      <c r="D67" s="11"/>
      <c r="E67" s="11"/>
      <c r="F67" s="11"/>
      <c r="G67" s="18"/>
      <c r="H67" s="18"/>
      <c r="I67" s="18"/>
    </row>
    <row r="68" spans="1:9" s="452" customFormat="1" ht="21" customHeight="1">
      <c r="A68" s="450" t="s">
        <v>709</v>
      </c>
      <c r="B68" s="451" t="s">
        <v>710</v>
      </c>
      <c r="C68" s="11"/>
      <c r="D68" s="11"/>
      <c r="E68" s="11"/>
      <c r="F68" s="11"/>
      <c r="G68" s="18"/>
      <c r="H68" s="18"/>
      <c r="I68" s="317">
        <f>SUM(I69:I71)</f>
        <v>21930.2</v>
      </c>
    </row>
    <row r="69" spans="1:9" s="452" customFormat="1" ht="21" customHeight="1">
      <c r="A69" s="11" t="s">
        <v>711</v>
      </c>
      <c r="B69" s="451" t="s">
        <v>712</v>
      </c>
      <c r="C69" s="11" t="s">
        <v>591</v>
      </c>
      <c r="D69" s="11">
        <v>2.2</v>
      </c>
      <c r="E69" s="453">
        <v>0.13</v>
      </c>
      <c r="F69" s="11">
        <v>10</v>
      </c>
      <c r="G69" s="10">
        <v>12700000</v>
      </c>
      <c r="H69" s="10">
        <f>G69/F69/500</f>
        <v>2540</v>
      </c>
      <c r="I69" s="10">
        <f>H69*E69</f>
        <v>330.2</v>
      </c>
    </row>
    <row r="70" spans="1:9" s="452" customFormat="1" ht="21" customHeight="1">
      <c r="A70" s="11"/>
      <c r="B70" s="451" t="s">
        <v>713</v>
      </c>
      <c r="C70" s="11" t="s">
        <v>591</v>
      </c>
      <c r="D70" s="11">
        <v>0.4</v>
      </c>
      <c r="E70" s="453">
        <v>0.6</v>
      </c>
      <c r="F70" s="11">
        <v>5</v>
      </c>
      <c r="G70" s="10">
        <v>15000000</v>
      </c>
      <c r="H70" s="10">
        <f>G70/F70/500</f>
        <v>6000</v>
      </c>
      <c r="I70" s="10">
        <f>H70*E70</f>
        <v>3600</v>
      </c>
    </row>
    <row r="71" spans="1:9" s="452" customFormat="1" ht="21" customHeight="1">
      <c r="A71" s="11"/>
      <c r="B71" s="451" t="s">
        <v>724</v>
      </c>
      <c r="C71" s="11" t="s">
        <v>591</v>
      </c>
      <c r="D71" s="11">
        <v>0.4</v>
      </c>
      <c r="E71" s="453">
        <v>0.6</v>
      </c>
      <c r="F71" s="11">
        <v>10</v>
      </c>
      <c r="G71" s="10">
        <v>150000000</v>
      </c>
      <c r="H71" s="10">
        <f>G71/F71/500</f>
        <v>30000</v>
      </c>
      <c r="I71" s="10">
        <f>H71*E71</f>
        <v>18000</v>
      </c>
    </row>
    <row r="72" spans="1:9" s="452" customFormat="1" ht="21" customHeight="1">
      <c r="A72" s="450" t="s">
        <v>709</v>
      </c>
      <c r="B72" s="451" t="s">
        <v>672</v>
      </c>
      <c r="C72" s="11" t="s">
        <v>701</v>
      </c>
      <c r="D72" s="11"/>
      <c r="E72" s="11">
        <v>6.43</v>
      </c>
      <c r="F72" s="11"/>
      <c r="G72" s="10">
        <v>1725</v>
      </c>
      <c r="H72" s="10">
        <v>1725</v>
      </c>
      <c r="I72" s="317">
        <f>H72*E72</f>
        <v>11091.75</v>
      </c>
    </row>
    <row r="73" spans="1:9" s="452" customFormat="1" ht="30.75" customHeight="1">
      <c r="A73" s="449" t="s">
        <v>720</v>
      </c>
      <c r="B73" s="2" t="s">
        <v>417</v>
      </c>
      <c r="C73" s="11" t="s">
        <v>677</v>
      </c>
      <c r="D73" s="11"/>
      <c r="E73" s="11"/>
      <c r="F73" s="11"/>
      <c r="G73" s="18"/>
      <c r="H73" s="18"/>
      <c r="I73" s="18"/>
    </row>
    <row r="74" spans="1:9" s="452" customFormat="1" ht="21" customHeight="1">
      <c r="A74" s="450" t="s">
        <v>709</v>
      </c>
      <c r="B74" s="451" t="s">
        <v>710</v>
      </c>
      <c r="C74" s="11"/>
      <c r="D74" s="11"/>
      <c r="E74" s="11"/>
      <c r="F74" s="11"/>
      <c r="G74" s="18"/>
      <c r="H74" s="18"/>
      <c r="I74" s="69">
        <f>SUM(I75:I77)</f>
        <v>3996.2</v>
      </c>
    </row>
    <row r="75" spans="1:9" s="452" customFormat="1" ht="21" customHeight="1">
      <c r="A75" s="11" t="s">
        <v>711</v>
      </c>
      <c r="B75" s="451" t="s">
        <v>712</v>
      </c>
      <c r="C75" s="11" t="s">
        <v>591</v>
      </c>
      <c r="D75" s="11">
        <v>2.2</v>
      </c>
      <c r="E75" s="453">
        <v>0.13</v>
      </c>
      <c r="F75" s="11">
        <v>10</v>
      </c>
      <c r="G75" s="10">
        <v>12700000</v>
      </c>
      <c r="H75" s="10">
        <f>G75/F75/500</f>
        <v>2540</v>
      </c>
      <c r="I75" s="10">
        <f>H75*E75</f>
        <v>330.2</v>
      </c>
    </row>
    <row r="76" spans="1:9" s="452" customFormat="1" ht="21" customHeight="1">
      <c r="A76" s="11"/>
      <c r="B76" s="451" t="s">
        <v>713</v>
      </c>
      <c r="C76" s="11" t="s">
        <v>591</v>
      </c>
      <c r="D76" s="11">
        <v>0.4</v>
      </c>
      <c r="E76" s="453">
        <v>0.6</v>
      </c>
      <c r="F76" s="11">
        <v>5</v>
      </c>
      <c r="G76" s="10">
        <v>15000000</v>
      </c>
      <c r="H76" s="10">
        <f>G76/F76/500</f>
        <v>6000</v>
      </c>
      <c r="I76" s="10">
        <f>H76*E76</f>
        <v>3600</v>
      </c>
    </row>
    <row r="77" spans="1:9" s="452" customFormat="1" ht="21" customHeight="1">
      <c r="A77" s="11"/>
      <c r="B77" s="451" t="s">
        <v>723</v>
      </c>
      <c r="C77" s="11" t="s">
        <v>591</v>
      </c>
      <c r="D77" s="11">
        <v>0.4</v>
      </c>
      <c r="E77" s="453">
        <v>0.6</v>
      </c>
      <c r="F77" s="11">
        <v>10</v>
      </c>
      <c r="G77" s="10">
        <v>550000</v>
      </c>
      <c r="H77" s="10">
        <f>G77/F77/500</f>
        <v>110</v>
      </c>
      <c r="I77" s="10">
        <f>H77*E77</f>
        <v>66</v>
      </c>
    </row>
    <row r="78" spans="1:9" s="452" customFormat="1" ht="21" customHeight="1">
      <c r="A78" s="450" t="s">
        <v>709</v>
      </c>
      <c r="B78" s="451" t="s">
        <v>672</v>
      </c>
      <c r="C78" s="11" t="s">
        <v>701</v>
      </c>
      <c r="D78" s="11"/>
      <c r="E78" s="11">
        <v>6.43</v>
      </c>
      <c r="F78" s="11"/>
      <c r="G78" s="10">
        <v>1725</v>
      </c>
      <c r="H78" s="10">
        <v>1725</v>
      </c>
      <c r="I78" s="317">
        <f>H78*E78</f>
        <v>11091.75</v>
      </c>
    </row>
    <row r="79" spans="1:9" s="452" customFormat="1" ht="21" customHeight="1">
      <c r="A79" s="449" t="s">
        <v>48</v>
      </c>
      <c r="B79" s="2" t="s">
        <v>419</v>
      </c>
      <c r="C79" s="11" t="s">
        <v>677</v>
      </c>
      <c r="D79" s="11"/>
      <c r="E79" s="11"/>
      <c r="F79" s="11"/>
      <c r="G79" s="18"/>
      <c r="H79" s="18"/>
      <c r="I79" s="18"/>
    </row>
    <row r="80" spans="1:9" s="452" customFormat="1" ht="21" customHeight="1">
      <c r="A80" s="450" t="s">
        <v>709</v>
      </c>
      <c r="B80" s="451" t="s">
        <v>710</v>
      </c>
      <c r="C80" s="11"/>
      <c r="D80" s="11"/>
      <c r="E80" s="11"/>
      <c r="F80" s="11"/>
      <c r="G80" s="18"/>
      <c r="H80" s="18"/>
      <c r="I80" s="317">
        <f>SUM(I81:I83)</f>
        <v>8017.8</v>
      </c>
    </row>
    <row r="81" spans="1:9" s="452" customFormat="1" ht="21" customHeight="1">
      <c r="A81" s="11" t="s">
        <v>711</v>
      </c>
      <c r="B81" s="451" t="s">
        <v>712</v>
      </c>
      <c r="C81" s="11" t="s">
        <v>591</v>
      </c>
      <c r="D81" s="11">
        <v>2.2</v>
      </c>
      <c r="E81" s="453">
        <v>0.27</v>
      </c>
      <c r="F81" s="11">
        <v>10</v>
      </c>
      <c r="G81" s="10">
        <v>12700000</v>
      </c>
      <c r="H81" s="10">
        <f>G81/F81/500</f>
        <v>2540</v>
      </c>
      <c r="I81" s="10">
        <f>H81*E81</f>
        <v>685.8000000000001</v>
      </c>
    </row>
    <row r="82" spans="1:9" s="452" customFormat="1" ht="21" customHeight="1">
      <c r="A82" s="11"/>
      <c r="B82" s="451" t="s">
        <v>713</v>
      </c>
      <c r="C82" s="11" t="s">
        <v>591</v>
      </c>
      <c r="D82" s="11">
        <v>0.4</v>
      </c>
      <c r="E82" s="453">
        <v>1.2</v>
      </c>
      <c r="F82" s="11">
        <v>5</v>
      </c>
      <c r="G82" s="10">
        <v>15000000</v>
      </c>
      <c r="H82" s="10">
        <f>G82/F82/500</f>
        <v>6000</v>
      </c>
      <c r="I82" s="10">
        <f>H82*E82</f>
        <v>7200</v>
      </c>
    </row>
    <row r="83" spans="1:9" s="452" customFormat="1" ht="21" customHeight="1">
      <c r="A83" s="11"/>
      <c r="B83" s="451" t="s">
        <v>723</v>
      </c>
      <c r="C83" s="11" t="s">
        <v>591</v>
      </c>
      <c r="D83" s="11">
        <v>0.4</v>
      </c>
      <c r="E83" s="453">
        <v>1.2</v>
      </c>
      <c r="F83" s="11">
        <v>10</v>
      </c>
      <c r="G83" s="10">
        <v>550000</v>
      </c>
      <c r="H83" s="10">
        <f>G83/F83/500</f>
        <v>110</v>
      </c>
      <c r="I83" s="10">
        <f>H83*E83</f>
        <v>132</v>
      </c>
    </row>
    <row r="84" spans="1:9" s="452" customFormat="1" ht="21" customHeight="1">
      <c r="A84" s="450" t="s">
        <v>709</v>
      </c>
      <c r="B84" s="451" t="s">
        <v>672</v>
      </c>
      <c r="C84" s="11" t="s">
        <v>701</v>
      </c>
      <c r="D84" s="11"/>
      <c r="E84" s="453">
        <v>13.05</v>
      </c>
      <c r="F84" s="11"/>
      <c r="G84" s="10">
        <v>1725</v>
      </c>
      <c r="H84" s="10">
        <v>1725</v>
      </c>
      <c r="I84" s="317">
        <f>H84*E84</f>
        <v>22511.25</v>
      </c>
    </row>
    <row r="85" spans="1:9" s="452" customFormat="1" ht="21" customHeight="1">
      <c r="A85" s="449" t="s">
        <v>118</v>
      </c>
      <c r="B85" s="18" t="s">
        <v>421</v>
      </c>
      <c r="C85" s="11" t="s">
        <v>678</v>
      </c>
      <c r="D85" s="11"/>
      <c r="E85" s="11"/>
      <c r="F85" s="11"/>
      <c r="G85" s="18"/>
      <c r="H85" s="18"/>
      <c r="I85" s="18"/>
    </row>
    <row r="86" spans="1:9" s="452" customFormat="1" ht="21" customHeight="1">
      <c r="A86" s="450" t="s">
        <v>709</v>
      </c>
      <c r="B86" s="451" t="s">
        <v>710</v>
      </c>
      <c r="C86" s="11"/>
      <c r="D86" s="11"/>
      <c r="E86" s="11"/>
      <c r="F86" s="11"/>
      <c r="G86" s="18"/>
      <c r="H86" s="18"/>
      <c r="I86" s="317">
        <f>SUM(I87:I87)</f>
        <v>25.400000000000002</v>
      </c>
    </row>
    <row r="87" spans="1:9" s="452" customFormat="1" ht="21" customHeight="1">
      <c r="A87" s="11"/>
      <c r="B87" s="451" t="s">
        <v>712</v>
      </c>
      <c r="C87" s="11" t="s">
        <v>591</v>
      </c>
      <c r="D87" s="11">
        <v>2.2</v>
      </c>
      <c r="E87" s="11">
        <v>0.01</v>
      </c>
      <c r="F87" s="11">
        <v>10</v>
      </c>
      <c r="G87" s="10">
        <v>12700000</v>
      </c>
      <c r="H87" s="10">
        <f>G87/F87/500</f>
        <v>2540</v>
      </c>
      <c r="I87" s="10">
        <f>H87*E87</f>
        <v>25.400000000000002</v>
      </c>
    </row>
    <row r="88" spans="1:9" s="452" customFormat="1" ht="21" customHeight="1">
      <c r="A88" s="450" t="s">
        <v>709</v>
      </c>
      <c r="B88" s="451" t="s">
        <v>672</v>
      </c>
      <c r="C88" s="11" t="s">
        <v>701</v>
      </c>
      <c r="D88" s="11"/>
      <c r="E88" s="11">
        <v>0.18</v>
      </c>
      <c r="F88" s="11"/>
      <c r="G88" s="10">
        <v>1725</v>
      </c>
      <c r="H88" s="10">
        <v>1725</v>
      </c>
      <c r="I88" s="317">
        <f>H88*E88</f>
        <v>310.5</v>
      </c>
    </row>
    <row r="89" spans="1:9" s="452" customFormat="1" ht="21" customHeight="1">
      <c r="A89" s="449" t="s">
        <v>126</v>
      </c>
      <c r="B89" s="2" t="s">
        <v>425</v>
      </c>
      <c r="C89" s="11"/>
      <c r="D89" s="11"/>
      <c r="E89" s="11"/>
      <c r="F89" s="11"/>
      <c r="G89" s="18"/>
      <c r="H89" s="18"/>
      <c r="I89" s="18"/>
    </row>
    <row r="90" spans="1:9" s="452" customFormat="1" ht="21" customHeight="1">
      <c r="A90" s="450" t="s">
        <v>709</v>
      </c>
      <c r="B90" s="451" t="s">
        <v>710</v>
      </c>
      <c r="C90" s="11"/>
      <c r="D90" s="11"/>
      <c r="E90" s="11"/>
      <c r="F90" s="11"/>
      <c r="G90" s="18"/>
      <c r="H90" s="18"/>
      <c r="I90" s="317">
        <f>SUM(I91:I93)</f>
        <v>600.6999999999999</v>
      </c>
    </row>
    <row r="91" spans="1:9" s="452" customFormat="1" ht="21" customHeight="1">
      <c r="A91" s="11" t="s">
        <v>711</v>
      </c>
      <c r="B91" s="451" t="s">
        <v>712</v>
      </c>
      <c r="C91" s="11" t="s">
        <v>591</v>
      </c>
      <c r="D91" s="11">
        <v>2.2</v>
      </c>
      <c r="E91" s="11">
        <v>0.02</v>
      </c>
      <c r="F91" s="11">
        <v>10</v>
      </c>
      <c r="G91" s="10">
        <v>12700000</v>
      </c>
      <c r="H91" s="10">
        <f>G91/F91/500</f>
        <v>2540</v>
      </c>
      <c r="I91" s="10">
        <f>H91*E91</f>
        <v>50.800000000000004</v>
      </c>
    </row>
    <row r="92" spans="1:9" s="452" customFormat="1" ht="21" customHeight="1">
      <c r="A92" s="11"/>
      <c r="B92" s="451" t="s">
        <v>713</v>
      </c>
      <c r="C92" s="11" t="s">
        <v>591</v>
      </c>
      <c r="D92" s="11">
        <v>0.4</v>
      </c>
      <c r="E92" s="11">
        <v>0.09</v>
      </c>
      <c r="F92" s="11">
        <v>5</v>
      </c>
      <c r="G92" s="10">
        <v>15000000</v>
      </c>
      <c r="H92" s="10">
        <f>G92/F92/500</f>
        <v>6000</v>
      </c>
      <c r="I92" s="10">
        <f>H92*E92</f>
        <v>540</v>
      </c>
    </row>
    <row r="93" spans="1:9" s="452" customFormat="1" ht="21" customHeight="1">
      <c r="A93" s="11"/>
      <c r="B93" s="451" t="s">
        <v>723</v>
      </c>
      <c r="C93" s="11" t="s">
        <v>591</v>
      </c>
      <c r="D93" s="11">
        <v>0.4</v>
      </c>
      <c r="E93" s="453">
        <v>0.09</v>
      </c>
      <c r="F93" s="11">
        <v>10</v>
      </c>
      <c r="G93" s="10">
        <v>550000</v>
      </c>
      <c r="H93" s="10">
        <f>G93/F93/500</f>
        <v>110</v>
      </c>
      <c r="I93" s="10">
        <f>H93*E93</f>
        <v>9.9</v>
      </c>
    </row>
    <row r="94" spans="1:9" s="452" customFormat="1" ht="21" customHeight="1">
      <c r="A94" s="450" t="s">
        <v>709</v>
      </c>
      <c r="B94" s="451" t="s">
        <v>672</v>
      </c>
      <c r="C94" s="11" t="s">
        <v>701</v>
      </c>
      <c r="D94" s="11"/>
      <c r="E94" s="11">
        <v>0.97</v>
      </c>
      <c r="F94" s="11"/>
      <c r="G94" s="10">
        <v>1725</v>
      </c>
      <c r="H94" s="10">
        <v>1725</v>
      </c>
      <c r="I94" s="317">
        <f>H94*E94</f>
        <v>1673.25</v>
      </c>
    </row>
    <row r="95" spans="1:9" s="452" customFormat="1" ht="38.25" customHeight="1">
      <c r="A95" s="457">
        <v>3</v>
      </c>
      <c r="B95" s="45" t="s">
        <v>427</v>
      </c>
      <c r="C95" s="11"/>
      <c r="D95" s="11"/>
      <c r="E95" s="11"/>
      <c r="F95" s="11"/>
      <c r="G95" s="10"/>
      <c r="H95" s="10"/>
      <c r="I95" s="317"/>
    </row>
    <row r="96" spans="1:9" s="452" customFormat="1" ht="21" customHeight="1">
      <c r="A96" s="450" t="s">
        <v>709</v>
      </c>
      <c r="B96" s="451" t="s">
        <v>710</v>
      </c>
      <c r="C96" s="11"/>
      <c r="D96" s="11"/>
      <c r="E96" s="11"/>
      <c r="F96" s="11"/>
      <c r="G96" s="18"/>
      <c r="H96" s="18"/>
      <c r="I96" s="317">
        <f>SUM(I97:I97)</f>
        <v>1193.8</v>
      </c>
    </row>
    <row r="97" spans="1:9" s="452" customFormat="1" ht="21" customHeight="1">
      <c r="A97" s="11"/>
      <c r="B97" s="451" t="s">
        <v>712</v>
      </c>
      <c r="C97" s="11" t="s">
        <v>591</v>
      </c>
      <c r="D97" s="11">
        <v>2.2</v>
      </c>
      <c r="E97" s="11">
        <v>0.47</v>
      </c>
      <c r="F97" s="11">
        <v>10</v>
      </c>
      <c r="G97" s="10">
        <v>12700000</v>
      </c>
      <c r="H97" s="10">
        <f>G97/F97/500</f>
        <v>2540</v>
      </c>
      <c r="I97" s="10">
        <f>H97*E97</f>
        <v>1193.8</v>
      </c>
    </row>
    <row r="98" spans="1:9" s="452" customFormat="1" ht="21" customHeight="1">
      <c r="A98" s="450" t="s">
        <v>709</v>
      </c>
      <c r="B98" s="451" t="s">
        <v>672</v>
      </c>
      <c r="C98" s="11" t="s">
        <v>701</v>
      </c>
      <c r="D98" s="11"/>
      <c r="E98" s="11">
        <v>8.69</v>
      </c>
      <c r="F98" s="11"/>
      <c r="G98" s="10">
        <v>1725</v>
      </c>
      <c r="H98" s="10">
        <v>1725</v>
      </c>
      <c r="I98" s="317">
        <f>H98*E98</f>
        <v>14990.25</v>
      </c>
    </row>
    <row r="99" spans="1:9" s="452" customFormat="1" ht="60" customHeight="1">
      <c r="A99" s="32" t="s">
        <v>19</v>
      </c>
      <c r="B99" s="103" t="s">
        <v>433</v>
      </c>
      <c r="C99" s="11"/>
      <c r="D99" s="11"/>
      <c r="E99" s="11"/>
      <c r="F99" s="11"/>
      <c r="G99" s="10"/>
      <c r="H99" s="10"/>
      <c r="I99" s="317"/>
    </row>
    <row r="100" spans="1:9" s="452" customFormat="1" ht="62.25" customHeight="1">
      <c r="A100" s="32" t="s">
        <v>56</v>
      </c>
      <c r="B100" s="103" t="s">
        <v>429</v>
      </c>
      <c r="C100" s="11"/>
      <c r="D100" s="11"/>
      <c r="E100" s="11"/>
      <c r="F100" s="11"/>
      <c r="G100" s="10"/>
      <c r="H100" s="10"/>
      <c r="I100" s="317"/>
    </row>
    <row r="101" spans="1:9" s="452" customFormat="1" ht="21" customHeight="1">
      <c r="A101" s="3" t="s">
        <v>290</v>
      </c>
      <c r="B101" s="18" t="s">
        <v>430</v>
      </c>
      <c r="C101" s="11"/>
      <c r="D101" s="11"/>
      <c r="E101" s="11"/>
      <c r="F101" s="11"/>
      <c r="G101" s="10"/>
      <c r="H101" s="10"/>
      <c r="I101" s="317"/>
    </row>
    <row r="102" spans="1:9" s="452" customFormat="1" ht="21" customHeight="1">
      <c r="A102" s="450" t="s">
        <v>709</v>
      </c>
      <c r="B102" s="451" t="s">
        <v>710</v>
      </c>
      <c r="C102" s="11"/>
      <c r="D102" s="11"/>
      <c r="E102" s="11"/>
      <c r="F102" s="11"/>
      <c r="G102" s="18"/>
      <c r="H102" s="18"/>
      <c r="I102" s="317">
        <f>SUM(I103:I103)</f>
        <v>177.8</v>
      </c>
    </row>
    <row r="103" spans="1:9" s="452" customFormat="1" ht="21" customHeight="1">
      <c r="A103" s="11"/>
      <c r="B103" s="451" t="s">
        <v>712</v>
      </c>
      <c r="C103" s="11" t="s">
        <v>591</v>
      </c>
      <c r="D103" s="11">
        <v>2.2</v>
      </c>
      <c r="E103" s="11">
        <v>0.07</v>
      </c>
      <c r="F103" s="11">
        <v>10</v>
      </c>
      <c r="G103" s="10">
        <v>12700000</v>
      </c>
      <c r="H103" s="10">
        <f>G103/F103/500</f>
        <v>2540</v>
      </c>
      <c r="I103" s="10">
        <f>H103*E103</f>
        <v>177.8</v>
      </c>
    </row>
    <row r="104" spans="1:9" s="452" customFormat="1" ht="21" customHeight="1">
      <c r="A104" s="450" t="s">
        <v>709</v>
      </c>
      <c r="B104" s="451" t="s">
        <v>672</v>
      </c>
      <c r="C104" s="11" t="s">
        <v>701</v>
      </c>
      <c r="D104" s="11"/>
      <c r="E104" s="11">
        <v>1.29</v>
      </c>
      <c r="F104" s="11"/>
      <c r="G104" s="10">
        <v>1725</v>
      </c>
      <c r="H104" s="10">
        <v>1725</v>
      </c>
      <c r="I104" s="317">
        <f>H104*E104</f>
        <v>2225.25</v>
      </c>
    </row>
    <row r="105" spans="1:9" s="452" customFormat="1" ht="49.5" customHeight="1">
      <c r="A105" s="3" t="s">
        <v>308</v>
      </c>
      <c r="B105" s="2" t="s">
        <v>434</v>
      </c>
      <c r="C105" s="11"/>
      <c r="D105" s="11"/>
      <c r="E105" s="11"/>
      <c r="F105" s="11"/>
      <c r="G105" s="10"/>
      <c r="H105" s="10"/>
      <c r="I105" s="317"/>
    </row>
    <row r="106" spans="1:9" s="452" customFormat="1" ht="21" customHeight="1">
      <c r="A106" s="450" t="s">
        <v>709</v>
      </c>
      <c r="B106" s="451" t="s">
        <v>710</v>
      </c>
      <c r="C106" s="11"/>
      <c r="D106" s="11"/>
      <c r="E106" s="11"/>
      <c r="F106" s="11"/>
      <c r="G106" s="18"/>
      <c r="H106" s="18"/>
      <c r="I106" s="317">
        <f>SUM(I107:I110)</f>
        <v>3402.4</v>
      </c>
    </row>
    <row r="107" spans="1:9" s="452" customFormat="1" ht="21" customHeight="1">
      <c r="A107" s="11"/>
      <c r="B107" s="451" t="s">
        <v>712</v>
      </c>
      <c r="C107" s="11" t="s">
        <v>591</v>
      </c>
      <c r="D107" s="11">
        <v>2.2</v>
      </c>
      <c r="E107" s="11">
        <v>0.8</v>
      </c>
      <c r="F107" s="11">
        <v>10</v>
      </c>
      <c r="G107" s="10">
        <v>12700000</v>
      </c>
      <c r="H107" s="10">
        <f>G107/F107/500</f>
        <v>2540</v>
      </c>
      <c r="I107" s="10">
        <f>H107*E107</f>
        <v>2032</v>
      </c>
    </row>
    <row r="108" spans="1:9" s="452" customFormat="1" ht="21" customHeight="1">
      <c r="A108" s="11"/>
      <c r="B108" s="451" t="s">
        <v>713</v>
      </c>
      <c r="C108" s="11" t="s">
        <v>591</v>
      </c>
      <c r="D108" s="11">
        <v>0.4</v>
      </c>
      <c r="E108" s="453">
        <v>0.1</v>
      </c>
      <c r="F108" s="11">
        <v>5</v>
      </c>
      <c r="G108" s="10">
        <v>15000000</v>
      </c>
      <c r="H108" s="10">
        <f>G108/F108/500</f>
        <v>6000</v>
      </c>
      <c r="I108" s="10">
        <f>H108*E108</f>
        <v>600</v>
      </c>
    </row>
    <row r="109" spans="1:9" s="452" customFormat="1" ht="21" customHeight="1">
      <c r="A109" s="11"/>
      <c r="B109" s="451" t="s">
        <v>714</v>
      </c>
      <c r="C109" s="11" t="s">
        <v>591</v>
      </c>
      <c r="D109" s="11">
        <v>0.4</v>
      </c>
      <c r="E109" s="453">
        <v>0.01</v>
      </c>
      <c r="F109" s="11">
        <v>10</v>
      </c>
      <c r="G109" s="10">
        <v>7200000</v>
      </c>
      <c r="H109" s="10">
        <f>G109/F109/500</f>
        <v>1440</v>
      </c>
      <c r="I109" s="10">
        <f>H109*E109</f>
        <v>14.4</v>
      </c>
    </row>
    <row r="110" spans="1:9" s="452" customFormat="1" ht="21" customHeight="1">
      <c r="A110" s="11"/>
      <c r="B110" s="451" t="s">
        <v>715</v>
      </c>
      <c r="C110" s="11" t="s">
        <v>591</v>
      </c>
      <c r="D110" s="11">
        <v>1.5</v>
      </c>
      <c r="E110" s="453">
        <v>0.03</v>
      </c>
      <c r="F110" s="11">
        <v>10</v>
      </c>
      <c r="G110" s="10">
        <v>126000000</v>
      </c>
      <c r="H110" s="10">
        <f>G110/F110/500</f>
        <v>25200</v>
      </c>
      <c r="I110" s="10">
        <f>H110*E110</f>
        <v>756</v>
      </c>
    </row>
    <row r="111" spans="1:9" s="452" customFormat="1" ht="21" customHeight="1">
      <c r="A111" s="458" t="s">
        <v>709</v>
      </c>
      <c r="B111" s="459" t="s">
        <v>672</v>
      </c>
      <c r="C111" s="440" t="s">
        <v>701</v>
      </c>
      <c r="D111" s="440"/>
      <c r="E111" s="440">
        <v>15.53</v>
      </c>
      <c r="F111" s="440"/>
      <c r="G111" s="428">
        <v>1725</v>
      </c>
      <c r="H111" s="428">
        <v>1725</v>
      </c>
      <c r="I111" s="460">
        <f>H111*E111</f>
        <v>26789.25</v>
      </c>
    </row>
    <row r="115" spans="1:6" ht="19.5" customHeight="1">
      <c r="A115" s="605" t="s">
        <v>7</v>
      </c>
      <c r="B115" s="605" t="s">
        <v>8</v>
      </c>
      <c r="C115" s="607" t="s">
        <v>44</v>
      </c>
      <c r="D115" s="605" t="s">
        <v>601</v>
      </c>
      <c r="E115" s="625" t="s">
        <v>569</v>
      </c>
      <c r="F115" s="626"/>
    </row>
    <row r="116" spans="1:6" ht="19.5" customHeight="1">
      <c r="A116" s="641"/>
      <c r="B116" s="641"/>
      <c r="C116" s="641"/>
      <c r="D116" s="641"/>
      <c r="E116" s="55" t="s">
        <v>710</v>
      </c>
      <c r="F116" s="55" t="s">
        <v>672</v>
      </c>
    </row>
    <row r="117" spans="1:6" ht="42.75" customHeight="1">
      <c r="A117" s="31"/>
      <c r="B117" s="98" t="s">
        <v>487</v>
      </c>
      <c r="C117" s="357"/>
      <c r="D117" s="436"/>
      <c r="E117" s="436"/>
      <c r="F117" s="357"/>
    </row>
    <row r="118" spans="1:6" ht="54.75" customHeight="1">
      <c r="A118" s="32" t="s">
        <v>18</v>
      </c>
      <c r="B118" s="103" t="s">
        <v>373</v>
      </c>
      <c r="C118" s="18"/>
      <c r="D118" s="126"/>
      <c r="E118" s="126"/>
      <c r="F118" s="18"/>
    </row>
    <row r="119" spans="1:6" ht="42" customHeight="1">
      <c r="A119" s="102" t="s">
        <v>180</v>
      </c>
      <c r="B119" s="45" t="s">
        <v>374</v>
      </c>
      <c r="C119" s="71"/>
      <c r="D119" s="126"/>
      <c r="E119" s="317">
        <f>SUM(E121:E154)</f>
        <v>10711</v>
      </c>
      <c r="F119" s="317">
        <f>SUM(F121:F154)</f>
        <v>47491</v>
      </c>
    </row>
    <row r="120" spans="1:6" ht="16.5" customHeight="1">
      <c r="A120" s="120" t="s">
        <v>375</v>
      </c>
      <c r="B120" s="2" t="s">
        <v>94</v>
      </c>
      <c r="C120" s="18"/>
      <c r="D120" s="126"/>
      <c r="E120" s="126"/>
      <c r="F120" s="10"/>
    </row>
    <row r="121" spans="1:6" ht="16.5" customHeight="1">
      <c r="A121" s="120" t="s">
        <v>376</v>
      </c>
      <c r="B121" s="2" t="s">
        <v>377</v>
      </c>
      <c r="C121" s="3" t="s">
        <v>625</v>
      </c>
      <c r="D121" s="126">
        <v>0.7</v>
      </c>
      <c r="E121" s="79">
        <f>ROUND($I$9*D121,0)</f>
        <v>1190</v>
      </c>
      <c r="F121" s="10">
        <f>ROUND($I$14*D121,0)</f>
        <v>5277</v>
      </c>
    </row>
    <row r="122" spans="1:6" ht="16.5" customHeight="1">
      <c r="A122" s="3"/>
      <c r="B122" s="2"/>
      <c r="C122" s="71"/>
      <c r="D122" s="126"/>
      <c r="E122" s="79"/>
      <c r="F122" s="10"/>
    </row>
    <row r="123" spans="1:6" ht="16.5" customHeight="1">
      <c r="A123" s="3"/>
      <c r="B123" s="2"/>
      <c r="C123" s="18"/>
      <c r="D123" s="126"/>
      <c r="E123" s="79"/>
      <c r="F123" s="10"/>
    </row>
    <row r="124" spans="1:6" ht="35.25" customHeight="1">
      <c r="A124" s="120" t="s">
        <v>379</v>
      </c>
      <c r="B124" s="2" t="s">
        <v>380</v>
      </c>
      <c r="C124" s="3" t="s">
        <v>625</v>
      </c>
      <c r="D124" s="126">
        <v>0.6</v>
      </c>
      <c r="E124" s="79">
        <f>ROUND($I$9*D124,0)</f>
        <v>1020</v>
      </c>
      <c r="F124" s="10">
        <f>ROUND($I$14*D124,0)</f>
        <v>4523</v>
      </c>
    </row>
    <row r="125" spans="1:6" ht="16.5" customHeight="1">
      <c r="A125" s="31"/>
      <c r="B125" s="45"/>
      <c r="C125" s="71"/>
      <c r="D125" s="126"/>
      <c r="E125" s="79"/>
      <c r="F125" s="10"/>
    </row>
    <row r="126" spans="1:6" ht="16.5" customHeight="1">
      <c r="A126" s="3"/>
      <c r="B126" s="2"/>
      <c r="C126" s="9"/>
      <c r="D126" s="126"/>
      <c r="E126" s="79"/>
      <c r="F126" s="10"/>
    </row>
    <row r="127" spans="1:6" ht="16.5" customHeight="1">
      <c r="A127" s="120" t="s">
        <v>381</v>
      </c>
      <c r="B127" s="2" t="s">
        <v>202</v>
      </c>
      <c r="C127" s="3" t="s">
        <v>725</v>
      </c>
      <c r="D127" s="126">
        <v>0.9</v>
      </c>
      <c r="E127" s="79">
        <f>ROUND($I$9*D127,0)</f>
        <v>1531</v>
      </c>
      <c r="F127" s="10">
        <f>ROUND($I$14*D127,0)</f>
        <v>6784</v>
      </c>
    </row>
    <row r="128" spans="1:6" ht="16.5" customHeight="1">
      <c r="A128" s="3"/>
      <c r="B128" s="2"/>
      <c r="C128" s="71"/>
      <c r="D128" s="126"/>
      <c r="E128" s="79"/>
      <c r="F128" s="10"/>
    </row>
    <row r="129" spans="1:6" ht="16.5" customHeight="1">
      <c r="A129" s="3"/>
      <c r="B129" s="2"/>
      <c r="C129" s="18"/>
      <c r="D129" s="126"/>
      <c r="E129" s="79"/>
      <c r="F129" s="10"/>
    </row>
    <row r="130" spans="1:6" ht="16.5" customHeight="1">
      <c r="A130" s="120" t="s">
        <v>382</v>
      </c>
      <c r="B130" s="2" t="s">
        <v>195</v>
      </c>
      <c r="C130" s="9"/>
      <c r="D130" s="126"/>
      <c r="E130" s="79"/>
      <c r="F130" s="10"/>
    </row>
    <row r="131" spans="1:6" ht="16.5" customHeight="1">
      <c r="A131" s="3"/>
      <c r="B131" s="2"/>
      <c r="C131" s="71"/>
      <c r="D131" s="126"/>
      <c r="E131" s="79"/>
      <c r="F131" s="10"/>
    </row>
    <row r="132" spans="1:6" ht="16.5" customHeight="1">
      <c r="A132" s="28"/>
      <c r="B132" s="44"/>
      <c r="C132" s="18"/>
      <c r="D132" s="126"/>
      <c r="E132" s="79"/>
      <c r="F132" s="10"/>
    </row>
    <row r="133" spans="1:6" ht="16.5" customHeight="1">
      <c r="A133" s="120" t="s">
        <v>383</v>
      </c>
      <c r="B133" s="2" t="s">
        <v>60</v>
      </c>
      <c r="C133" s="3" t="s">
        <v>677</v>
      </c>
      <c r="D133" s="126">
        <v>0.6</v>
      </c>
      <c r="E133" s="79">
        <f>ROUND($I$9*D133,0)</f>
        <v>1020</v>
      </c>
      <c r="F133" s="10">
        <f>ROUND($I$14*D133,0)</f>
        <v>4523</v>
      </c>
    </row>
    <row r="134" spans="1:6" ht="16.5" customHeight="1">
      <c r="A134" s="3"/>
      <c r="B134" s="2"/>
      <c r="C134" s="71"/>
      <c r="D134" s="126"/>
      <c r="E134" s="79"/>
      <c r="F134" s="10"/>
    </row>
    <row r="135" spans="1:6" ht="16.5" customHeight="1">
      <c r="A135" s="27"/>
      <c r="B135" s="44"/>
      <c r="C135" s="18"/>
      <c r="D135" s="126"/>
      <c r="E135" s="79"/>
      <c r="F135" s="10"/>
    </row>
    <row r="136" spans="1:6" ht="16.5" customHeight="1">
      <c r="A136" s="120" t="s">
        <v>384</v>
      </c>
      <c r="B136" s="2" t="s">
        <v>355</v>
      </c>
      <c r="C136" s="3" t="s">
        <v>676</v>
      </c>
      <c r="D136" s="126">
        <v>0.5</v>
      </c>
      <c r="E136" s="79">
        <f>ROUND($I$9*D136,0)</f>
        <v>850</v>
      </c>
      <c r="F136" s="10">
        <f>ROUND($I$14*D136,0)</f>
        <v>3769</v>
      </c>
    </row>
    <row r="137" spans="1:6" ht="16.5" customHeight="1">
      <c r="A137" s="31"/>
      <c r="B137" s="2"/>
      <c r="C137" s="71"/>
      <c r="D137" s="126"/>
      <c r="E137" s="79"/>
      <c r="F137" s="10"/>
    </row>
    <row r="138" spans="1:6" ht="16.5" customHeight="1">
      <c r="A138" s="27"/>
      <c r="B138" s="44"/>
      <c r="C138" s="119"/>
      <c r="D138" s="126"/>
      <c r="E138" s="79"/>
      <c r="F138" s="10"/>
    </row>
    <row r="139" spans="1:6" ht="16.5" customHeight="1">
      <c r="A139" s="120" t="s">
        <v>385</v>
      </c>
      <c r="B139" s="2" t="s">
        <v>386</v>
      </c>
      <c r="C139" s="3" t="s">
        <v>676</v>
      </c>
      <c r="D139" s="126">
        <v>0.6</v>
      </c>
      <c r="E139" s="79">
        <f>ROUND($I$9*D139,0)</f>
        <v>1020</v>
      </c>
      <c r="F139" s="10">
        <f>ROUND($I$14*D139,0)</f>
        <v>4523</v>
      </c>
    </row>
    <row r="140" spans="1:6" ht="16.5" customHeight="1">
      <c r="A140" s="31"/>
      <c r="B140" s="2"/>
      <c r="C140" s="71"/>
      <c r="D140" s="126"/>
      <c r="E140" s="79"/>
      <c r="F140" s="10"/>
    </row>
    <row r="141" spans="1:6" ht="16.5" customHeight="1">
      <c r="A141" s="31"/>
      <c r="B141" s="2"/>
      <c r="C141" s="50"/>
      <c r="D141" s="126"/>
      <c r="E141" s="79"/>
      <c r="F141" s="10"/>
    </row>
    <row r="142" spans="1:6" ht="16.5" customHeight="1">
      <c r="A142" s="120" t="s">
        <v>387</v>
      </c>
      <c r="B142" s="2" t="s">
        <v>201</v>
      </c>
      <c r="C142" s="3" t="s">
        <v>677</v>
      </c>
      <c r="D142" s="126">
        <v>0.7</v>
      </c>
      <c r="E142" s="79">
        <f>ROUND($I$9*D142,0)</f>
        <v>1190</v>
      </c>
      <c r="F142" s="10">
        <f>ROUND($I$14*D142,0)</f>
        <v>5277</v>
      </c>
    </row>
    <row r="143" spans="1:6" ht="16.5" customHeight="1">
      <c r="A143" s="31"/>
      <c r="B143" s="2"/>
      <c r="C143" s="71"/>
      <c r="D143" s="126"/>
      <c r="E143" s="79"/>
      <c r="F143" s="10"/>
    </row>
    <row r="144" spans="1:6" ht="16.5" customHeight="1">
      <c r="A144" s="27"/>
      <c r="B144" s="44"/>
      <c r="C144" s="45"/>
      <c r="D144" s="126"/>
      <c r="E144" s="79"/>
      <c r="F144" s="10"/>
    </row>
    <row r="145" spans="1:6" ht="16.5" customHeight="1">
      <c r="A145" s="120" t="s">
        <v>388</v>
      </c>
      <c r="B145" s="18" t="s">
        <v>78</v>
      </c>
      <c r="C145" s="3" t="s">
        <v>677</v>
      </c>
      <c r="D145" s="126">
        <v>0.8</v>
      </c>
      <c r="E145" s="79">
        <f>ROUND($I$9*D145,0)</f>
        <v>1360</v>
      </c>
      <c r="F145" s="10">
        <f>ROUND($I$14*D145,0)</f>
        <v>6031</v>
      </c>
    </row>
    <row r="146" spans="1:6" ht="16.5" customHeight="1">
      <c r="A146" s="31"/>
      <c r="B146" s="2"/>
      <c r="C146" s="2"/>
      <c r="D146" s="126"/>
      <c r="E146" s="79"/>
      <c r="F146" s="10"/>
    </row>
    <row r="147" spans="1:6" ht="16.5" customHeight="1">
      <c r="A147" s="85"/>
      <c r="B147" s="86"/>
      <c r="C147" s="71"/>
      <c r="D147" s="126"/>
      <c r="E147" s="79"/>
      <c r="F147" s="10"/>
    </row>
    <row r="148" spans="1:6" ht="16.5" customHeight="1">
      <c r="A148" s="120" t="s">
        <v>389</v>
      </c>
      <c r="B148" s="2" t="s">
        <v>90</v>
      </c>
      <c r="C148" s="3" t="s">
        <v>678</v>
      </c>
      <c r="D148" s="126">
        <v>0.2</v>
      </c>
      <c r="E148" s="79">
        <f>ROUND($I$9*D148,0)</f>
        <v>340</v>
      </c>
      <c r="F148" s="10">
        <f>ROUND($I$14*D148,0)</f>
        <v>1508</v>
      </c>
    </row>
    <row r="149" spans="1:6" ht="16.5" customHeight="1">
      <c r="A149" s="3"/>
      <c r="B149" s="2"/>
      <c r="C149" s="45"/>
      <c r="D149" s="126"/>
      <c r="E149" s="79"/>
      <c r="F149" s="10"/>
    </row>
    <row r="150" spans="1:6" ht="16.5" customHeight="1">
      <c r="A150" s="3"/>
      <c r="B150" s="2"/>
      <c r="C150" s="9"/>
      <c r="D150" s="126"/>
      <c r="E150" s="79"/>
      <c r="F150" s="10"/>
    </row>
    <row r="151" spans="1:6" ht="16.5" customHeight="1">
      <c r="A151" s="120" t="s">
        <v>391</v>
      </c>
      <c r="B151" s="2" t="s">
        <v>92</v>
      </c>
      <c r="C151" s="3" t="s">
        <v>679</v>
      </c>
      <c r="D151" s="126">
        <v>0.3</v>
      </c>
      <c r="E151" s="79">
        <f>ROUND($I$9*D151,0)</f>
        <v>510</v>
      </c>
      <c r="F151" s="10">
        <f>ROUND($I$14*D151,0)</f>
        <v>2261</v>
      </c>
    </row>
    <row r="152" spans="1:6" ht="16.5" customHeight="1">
      <c r="A152" s="3"/>
      <c r="B152" s="2"/>
      <c r="C152" s="71"/>
      <c r="D152" s="126"/>
      <c r="E152" s="79"/>
      <c r="F152" s="10"/>
    </row>
    <row r="153" spans="1:6" ht="14.25" customHeight="1">
      <c r="A153" s="31"/>
      <c r="B153" s="2"/>
      <c r="C153" s="9"/>
      <c r="D153" s="126"/>
      <c r="E153" s="79"/>
      <c r="F153" s="10"/>
    </row>
    <row r="154" spans="1:6" ht="16.5" customHeight="1">
      <c r="A154" s="120" t="s">
        <v>392</v>
      </c>
      <c r="B154" s="18" t="s">
        <v>393</v>
      </c>
      <c r="C154" s="3" t="s">
        <v>680</v>
      </c>
      <c r="D154" s="126">
        <v>0.4</v>
      </c>
      <c r="E154" s="79">
        <f>ROUND($I$9*D154,0)</f>
        <v>680</v>
      </c>
      <c r="F154" s="10">
        <f>ROUND($I$14*D154,0)</f>
        <v>3015</v>
      </c>
    </row>
    <row r="155" spans="1:6" ht="16.5" customHeight="1">
      <c r="A155" s="3"/>
      <c r="B155" s="2"/>
      <c r="C155" s="71"/>
      <c r="D155" s="126"/>
      <c r="E155" s="126"/>
      <c r="F155" s="10"/>
    </row>
    <row r="156" spans="1:6" ht="17.25" customHeight="1">
      <c r="A156" s="3"/>
      <c r="B156" s="18"/>
      <c r="C156" s="9"/>
      <c r="D156" s="126"/>
      <c r="E156" s="126"/>
      <c r="F156" s="10"/>
    </row>
    <row r="157" spans="1:6" ht="16.5" customHeight="1">
      <c r="A157" s="102" t="s">
        <v>182</v>
      </c>
      <c r="B157" s="45" t="s">
        <v>394</v>
      </c>
      <c r="C157" s="9"/>
      <c r="D157" s="126"/>
      <c r="E157" s="317">
        <f>SUM(E159:E203)</f>
        <v>41842.3</v>
      </c>
      <c r="F157" s="317">
        <f>SUM(F159:F203)</f>
        <v>72018.75</v>
      </c>
    </row>
    <row r="158" spans="1:6" ht="16.5" customHeight="1">
      <c r="A158" s="120" t="s">
        <v>184</v>
      </c>
      <c r="B158" s="2" t="s">
        <v>94</v>
      </c>
      <c r="C158" s="71"/>
      <c r="D158" s="126"/>
      <c r="E158" s="126"/>
      <c r="F158" s="10"/>
    </row>
    <row r="159" spans="1:6" ht="21.75" customHeight="1">
      <c r="A159" s="120" t="s">
        <v>395</v>
      </c>
      <c r="B159" s="2" t="s">
        <v>377</v>
      </c>
      <c r="C159" s="3" t="s">
        <v>716</v>
      </c>
      <c r="D159" s="126"/>
      <c r="E159" s="10">
        <f>$I$18</f>
        <v>651.4</v>
      </c>
      <c r="F159" s="10">
        <f>$I$22</f>
        <v>4088.25</v>
      </c>
    </row>
    <row r="160" spans="1:6" ht="16.5" customHeight="1">
      <c r="A160" s="3"/>
      <c r="B160" s="18"/>
      <c r="C160" s="9"/>
      <c r="D160" s="126"/>
      <c r="E160" s="126"/>
      <c r="F160" s="10"/>
    </row>
    <row r="161" spans="1:6" ht="16.5" customHeight="1">
      <c r="A161" s="3"/>
      <c r="B161" s="18"/>
      <c r="C161" s="71"/>
      <c r="D161" s="126"/>
      <c r="E161" s="126"/>
      <c r="F161" s="10"/>
    </row>
    <row r="162" spans="1:6" ht="19.5" customHeight="1">
      <c r="A162" s="120" t="s">
        <v>396</v>
      </c>
      <c r="B162" s="2" t="s">
        <v>397</v>
      </c>
      <c r="C162" s="3" t="s">
        <v>716</v>
      </c>
      <c r="D162" s="126"/>
      <c r="E162" s="10">
        <f>$I$24</f>
        <v>353.6</v>
      </c>
      <c r="F162" s="10">
        <f>$I$27</f>
        <v>1483.5</v>
      </c>
    </row>
    <row r="163" spans="1:6" ht="16.5" customHeight="1">
      <c r="A163" s="3"/>
      <c r="B163" s="18"/>
      <c r="C163" s="2"/>
      <c r="D163" s="126"/>
      <c r="E163" s="126"/>
      <c r="F163" s="10"/>
    </row>
    <row r="164" spans="1:6" ht="16.5" customHeight="1">
      <c r="A164" s="3"/>
      <c r="B164" s="18"/>
      <c r="C164" s="71"/>
      <c r="D164" s="126"/>
      <c r="E164" s="126"/>
      <c r="F164" s="10"/>
    </row>
    <row r="165" spans="1:6" ht="19.5" customHeight="1">
      <c r="A165" s="120" t="s">
        <v>398</v>
      </c>
      <c r="B165" s="2" t="s">
        <v>399</v>
      </c>
      <c r="C165" s="3" t="s">
        <v>716</v>
      </c>
      <c r="D165" s="3"/>
      <c r="E165" s="10">
        <f>$I$29</f>
        <v>150.6</v>
      </c>
      <c r="F165" s="10">
        <f>$I$33</f>
        <v>1069.5</v>
      </c>
    </row>
    <row r="166" spans="1:6" ht="19.5" customHeight="1">
      <c r="A166" s="3"/>
      <c r="B166" s="18"/>
      <c r="C166" s="9"/>
      <c r="D166" s="3"/>
      <c r="E166" s="3"/>
      <c r="F166" s="10"/>
    </row>
    <row r="167" spans="1:6" ht="19.5" customHeight="1">
      <c r="A167" s="3"/>
      <c r="B167" s="18"/>
      <c r="C167" s="71"/>
      <c r="D167" s="126"/>
      <c r="E167" s="126"/>
      <c r="F167" s="10"/>
    </row>
    <row r="168" spans="1:6" ht="36.75" customHeight="1">
      <c r="A168" s="120" t="s">
        <v>400</v>
      </c>
      <c r="B168" s="2" t="s">
        <v>401</v>
      </c>
      <c r="C168" s="3" t="s">
        <v>716</v>
      </c>
      <c r="D168" s="3"/>
      <c r="E168" s="10">
        <f>$I$35</f>
        <v>328.2</v>
      </c>
      <c r="F168" s="10">
        <f>$I$38</f>
        <v>1173</v>
      </c>
    </row>
    <row r="169" spans="1:6" ht="19.5" customHeight="1">
      <c r="A169" s="3"/>
      <c r="B169" s="18"/>
      <c r="C169" s="9"/>
      <c r="D169" s="3"/>
      <c r="E169" s="3"/>
      <c r="F169" s="10"/>
    </row>
    <row r="170" spans="1:6" ht="19.5" customHeight="1">
      <c r="A170" s="3"/>
      <c r="B170" s="18"/>
      <c r="C170" s="71"/>
      <c r="D170" s="3"/>
      <c r="E170" s="3"/>
      <c r="F170" s="10"/>
    </row>
    <row r="171" spans="1:6" ht="19.5" customHeight="1">
      <c r="A171" s="120" t="s">
        <v>402</v>
      </c>
      <c r="B171" s="2" t="s">
        <v>403</v>
      </c>
      <c r="C171" s="3" t="s">
        <v>716</v>
      </c>
      <c r="D171" s="3"/>
      <c r="E171" s="10">
        <f>$I$40</f>
        <v>150.6</v>
      </c>
      <c r="F171" s="10">
        <f>$I$44</f>
        <v>1069.5</v>
      </c>
    </row>
    <row r="172" spans="1:6" ht="19.5" customHeight="1">
      <c r="A172" s="3"/>
      <c r="B172" s="18"/>
      <c r="C172" s="18"/>
      <c r="D172" s="3"/>
      <c r="E172" s="18"/>
      <c r="F172" s="10"/>
    </row>
    <row r="173" spans="1:6" ht="19.5" customHeight="1">
      <c r="A173" s="3"/>
      <c r="B173" s="18"/>
      <c r="C173" s="71"/>
      <c r="D173" s="3"/>
      <c r="E173" s="18"/>
      <c r="F173" s="10"/>
    </row>
    <row r="174" spans="1:6" ht="19.5" customHeight="1">
      <c r="A174" s="120" t="s">
        <v>192</v>
      </c>
      <c r="B174" s="2" t="s">
        <v>404</v>
      </c>
      <c r="C174" s="45"/>
      <c r="D174" s="3"/>
      <c r="E174" s="18"/>
      <c r="F174" s="10"/>
    </row>
    <row r="175" spans="1:6" ht="19.5" customHeight="1">
      <c r="A175" s="120" t="s">
        <v>405</v>
      </c>
      <c r="B175" s="18" t="s">
        <v>406</v>
      </c>
      <c r="C175" s="3" t="s">
        <v>676</v>
      </c>
      <c r="D175" s="3"/>
      <c r="E175" s="10">
        <f>$I$47</f>
        <v>4671</v>
      </c>
      <c r="F175" s="10">
        <f>$I$51</f>
        <v>10850.25</v>
      </c>
    </row>
    <row r="176" spans="1:6" ht="19.5" customHeight="1">
      <c r="A176" s="3"/>
      <c r="B176" s="18"/>
      <c r="C176" s="2"/>
      <c r="D176" s="3"/>
      <c r="E176" s="18"/>
      <c r="F176" s="10"/>
    </row>
    <row r="177" spans="1:6" ht="19.5" customHeight="1">
      <c r="A177" s="31"/>
      <c r="B177" s="45"/>
      <c r="C177" s="71"/>
      <c r="D177" s="126"/>
      <c r="E177" s="388"/>
      <c r="F177" s="10"/>
    </row>
    <row r="178" spans="1:6" ht="19.5" customHeight="1">
      <c r="A178" s="120" t="s">
        <v>407</v>
      </c>
      <c r="B178" s="18" t="s">
        <v>408</v>
      </c>
      <c r="C178" s="3" t="s">
        <v>676</v>
      </c>
      <c r="D178" s="126"/>
      <c r="E178" s="10">
        <f>$I$53</f>
        <v>661.8</v>
      </c>
      <c r="F178" s="10">
        <f>$I$57</f>
        <v>1794</v>
      </c>
    </row>
    <row r="179" spans="1:6" ht="19.5" customHeight="1">
      <c r="A179" s="5"/>
      <c r="B179" s="18"/>
      <c r="C179" s="71"/>
      <c r="D179" s="126"/>
      <c r="E179" s="388"/>
      <c r="F179" s="10"/>
    </row>
    <row r="180" spans="1:6" ht="19.5" customHeight="1">
      <c r="A180" s="5"/>
      <c r="B180" s="18"/>
      <c r="C180" s="71"/>
      <c r="D180" s="126"/>
      <c r="E180" s="388"/>
      <c r="F180" s="10"/>
    </row>
    <row r="181" spans="1:6" ht="24" customHeight="1">
      <c r="A181" s="120" t="s">
        <v>409</v>
      </c>
      <c r="B181" s="18" t="s">
        <v>195</v>
      </c>
      <c r="C181" s="71"/>
      <c r="D181" s="126"/>
      <c r="E181" s="388"/>
      <c r="F181" s="10"/>
    </row>
    <row r="182" spans="1:6" ht="19.5" customHeight="1">
      <c r="A182" s="120" t="s">
        <v>410</v>
      </c>
      <c r="B182" s="18" t="s">
        <v>411</v>
      </c>
      <c r="C182" s="11" t="s">
        <v>677</v>
      </c>
      <c r="D182" s="126"/>
      <c r="E182" s="10">
        <f>$I$60</f>
        <v>279.4</v>
      </c>
      <c r="F182" s="10">
        <f>$I$62</f>
        <v>3501.7499999999995</v>
      </c>
    </row>
    <row r="183" spans="1:6" ht="19.5" customHeight="1">
      <c r="A183" s="120"/>
      <c r="B183" s="18"/>
      <c r="C183" s="71"/>
      <c r="D183" s="126"/>
      <c r="E183" s="388"/>
      <c r="F183" s="10"/>
    </row>
    <row r="184" spans="1:6" ht="15" customHeight="1">
      <c r="A184" s="31"/>
      <c r="B184" s="45"/>
      <c r="C184" s="2"/>
      <c r="D184" s="126"/>
      <c r="E184" s="388"/>
      <c r="F184" s="10"/>
    </row>
    <row r="185" spans="1:6" ht="19.5" customHeight="1">
      <c r="A185" s="120" t="s">
        <v>412</v>
      </c>
      <c r="B185" s="18" t="s">
        <v>413</v>
      </c>
      <c r="C185" s="11" t="s">
        <v>677</v>
      </c>
      <c r="D185" s="126"/>
      <c r="E185" s="461">
        <f>$I$64</f>
        <v>25.400000000000002</v>
      </c>
      <c r="F185" s="10">
        <f>$I$66</f>
        <v>310.5</v>
      </c>
    </row>
    <row r="186" spans="1:6" ht="19.5" customHeight="1">
      <c r="A186" s="5"/>
      <c r="B186" s="18"/>
      <c r="C186" s="71"/>
      <c r="D186" s="126"/>
      <c r="E186" s="461"/>
      <c r="F186" s="10"/>
    </row>
    <row r="187" spans="1:6" ht="17.25" customHeight="1">
      <c r="A187" s="5"/>
      <c r="B187" s="18"/>
      <c r="C187" s="45"/>
      <c r="D187" s="126"/>
      <c r="E187" s="461"/>
      <c r="F187" s="10"/>
    </row>
    <row r="188" spans="1:6" ht="19.5" customHeight="1">
      <c r="A188" s="120" t="s">
        <v>414</v>
      </c>
      <c r="B188" s="18" t="s">
        <v>415</v>
      </c>
      <c r="C188" s="3" t="s">
        <v>676</v>
      </c>
      <c r="D188" s="126"/>
      <c r="E188" s="10">
        <f>$I$68</f>
        <v>21930.2</v>
      </c>
      <c r="F188" s="10">
        <f>$I$72</f>
        <v>11091.75</v>
      </c>
    </row>
    <row r="189" spans="1:6" ht="19.5" customHeight="1">
      <c r="A189" s="5"/>
      <c r="B189" s="2"/>
      <c r="C189" s="71"/>
      <c r="D189" s="126"/>
      <c r="E189" s="461"/>
      <c r="F189" s="10"/>
    </row>
    <row r="190" spans="1:6" ht="18.75" customHeight="1">
      <c r="A190" s="5"/>
      <c r="B190" s="2"/>
      <c r="C190" s="9"/>
      <c r="D190" s="126"/>
      <c r="E190" s="461"/>
      <c r="F190" s="10"/>
    </row>
    <row r="191" spans="1:6" ht="35.25" customHeight="1">
      <c r="A191" s="120" t="s">
        <v>416</v>
      </c>
      <c r="B191" s="2" t="s">
        <v>417</v>
      </c>
      <c r="C191" s="11" t="s">
        <v>677</v>
      </c>
      <c r="D191" s="126"/>
      <c r="E191" s="10">
        <f>$I$74</f>
        <v>3996.2</v>
      </c>
      <c r="F191" s="10">
        <f>$I$78</f>
        <v>11091.75</v>
      </c>
    </row>
    <row r="192" spans="1:6" ht="19.5" customHeight="1">
      <c r="A192" s="3"/>
      <c r="B192" s="18"/>
      <c r="C192" s="71"/>
      <c r="D192" s="126"/>
      <c r="E192" s="461"/>
      <c r="F192" s="10"/>
    </row>
    <row r="193" spans="1:6" ht="19.5" customHeight="1">
      <c r="A193" s="3"/>
      <c r="B193" s="18"/>
      <c r="C193" s="2"/>
      <c r="D193" s="126"/>
      <c r="E193" s="462"/>
      <c r="F193" s="10"/>
    </row>
    <row r="194" spans="1:6" ht="19.5" customHeight="1">
      <c r="A194" s="120" t="s">
        <v>418</v>
      </c>
      <c r="B194" s="2" t="s">
        <v>419</v>
      </c>
      <c r="C194" s="11" t="s">
        <v>677</v>
      </c>
      <c r="D194" s="126"/>
      <c r="E194" s="10">
        <f>$I$80</f>
        <v>8017.8</v>
      </c>
      <c r="F194" s="10">
        <f>$I$84</f>
        <v>22511.25</v>
      </c>
    </row>
    <row r="195" spans="1:6" ht="19.5" customHeight="1">
      <c r="A195" s="3"/>
      <c r="B195" s="18"/>
      <c r="C195" s="71"/>
      <c r="D195" s="126"/>
      <c r="E195" s="462"/>
      <c r="F195" s="10"/>
    </row>
    <row r="196" spans="1:6" ht="19.5" customHeight="1">
      <c r="A196" s="3"/>
      <c r="B196" s="18"/>
      <c r="C196" s="9"/>
      <c r="D196" s="126"/>
      <c r="E196" s="462"/>
      <c r="F196" s="10"/>
    </row>
    <row r="197" spans="1:6" ht="19.5" customHeight="1">
      <c r="A197" s="120" t="s">
        <v>420</v>
      </c>
      <c r="B197" s="18" t="s">
        <v>421</v>
      </c>
      <c r="C197" s="11" t="s">
        <v>678</v>
      </c>
      <c r="D197" s="126"/>
      <c r="E197" s="10">
        <f>$I$86</f>
        <v>25.400000000000002</v>
      </c>
      <c r="F197" s="10">
        <f>$I$88</f>
        <v>310.5</v>
      </c>
    </row>
    <row r="198" spans="1:6" ht="19.5" customHeight="1">
      <c r="A198" s="3"/>
      <c r="B198" s="18"/>
      <c r="C198" s="9"/>
      <c r="D198" s="126"/>
      <c r="E198" s="462"/>
      <c r="F198" s="18"/>
    </row>
    <row r="199" spans="1:6" ht="22.5" customHeight="1">
      <c r="A199" s="3"/>
      <c r="B199" s="18"/>
      <c r="C199" s="71"/>
      <c r="D199" s="126"/>
      <c r="E199" s="462"/>
      <c r="F199" s="18"/>
    </row>
    <row r="200" spans="1:6" ht="35.25" customHeight="1">
      <c r="A200" s="120" t="s">
        <v>422</v>
      </c>
      <c r="B200" s="2" t="s">
        <v>423</v>
      </c>
      <c r="C200" s="45"/>
      <c r="D200" s="126"/>
      <c r="E200" s="18">
        <v>0</v>
      </c>
      <c r="F200" s="18">
        <v>0</v>
      </c>
    </row>
    <row r="201" spans="1:6" ht="19.5" customHeight="1">
      <c r="A201" s="3"/>
      <c r="B201" s="2"/>
      <c r="C201" s="9"/>
      <c r="D201" s="126"/>
      <c r="E201" s="126"/>
      <c r="F201" s="18"/>
    </row>
    <row r="202" spans="1:6" ht="19.5" customHeight="1">
      <c r="A202" s="3"/>
      <c r="B202" s="18"/>
      <c r="C202" s="71"/>
      <c r="D202" s="126"/>
      <c r="E202" s="126"/>
      <c r="F202" s="18"/>
    </row>
    <row r="203" spans="1:6" ht="19.5" customHeight="1">
      <c r="A203" s="120" t="s">
        <v>424</v>
      </c>
      <c r="B203" s="2" t="s">
        <v>425</v>
      </c>
      <c r="C203" s="11" t="s">
        <v>680</v>
      </c>
      <c r="D203" s="126"/>
      <c r="E203" s="10">
        <f>$I$90</f>
        <v>600.6999999999999</v>
      </c>
      <c r="F203" s="10">
        <f>$I$94</f>
        <v>1673.25</v>
      </c>
    </row>
    <row r="204" spans="1:6" ht="19.5" customHeight="1">
      <c r="A204" s="3"/>
      <c r="B204" s="2"/>
      <c r="C204" s="2"/>
      <c r="D204" s="126"/>
      <c r="E204" s="126"/>
      <c r="F204" s="18"/>
    </row>
    <row r="205" spans="1:6" ht="19.5" customHeight="1">
      <c r="A205" s="5"/>
      <c r="B205" s="18"/>
      <c r="C205" s="71"/>
      <c r="D205" s="126"/>
      <c r="E205" s="126"/>
      <c r="F205" s="18"/>
    </row>
    <row r="206" spans="1:6" ht="37.5" customHeight="1">
      <c r="A206" s="102" t="s">
        <v>426</v>
      </c>
      <c r="B206" s="45" t="s">
        <v>427</v>
      </c>
      <c r="C206" s="2"/>
      <c r="D206" s="126"/>
      <c r="E206" s="317">
        <f>$I$96</f>
        <v>1193.8</v>
      </c>
      <c r="F206" s="317">
        <f>$I$98</f>
        <v>14990.25</v>
      </c>
    </row>
    <row r="207" spans="1:6" ht="19.5" customHeight="1">
      <c r="A207" s="18"/>
      <c r="B207" s="18"/>
      <c r="C207" s="18"/>
      <c r="D207" s="3"/>
      <c r="E207" s="3"/>
      <c r="F207" s="18"/>
    </row>
    <row r="208" spans="1:6" ht="19.5" customHeight="1">
      <c r="A208" s="18"/>
      <c r="B208" s="18"/>
      <c r="C208" s="18"/>
      <c r="D208" s="18"/>
      <c r="E208" s="18"/>
      <c r="F208" s="18"/>
    </row>
    <row r="209" spans="1:6" ht="60.75" customHeight="1">
      <c r="A209" s="32" t="s">
        <v>19</v>
      </c>
      <c r="B209" s="103" t="s">
        <v>433</v>
      </c>
      <c r="C209" s="18"/>
      <c r="D209" s="18"/>
      <c r="E209" s="18"/>
      <c r="F209" s="18"/>
    </row>
    <row r="210" spans="1:6" ht="126.75" customHeight="1">
      <c r="A210" s="31" t="s">
        <v>204</v>
      </c>
      <c r="B210" s="45" t="s">
        <v>428</v>
      </c>
      <c r="C210" s="71" t="s">
        <v>602</v>
      </c>
      <c r="D210" s="18"/>
      <c r="E210" s="317">
        <f>ROUND($E$119*1.2,0)</f>
        <v>12853</v>
      </c>
      <c r="F210" s="317">
        <f>ROUND($F$119*1.2,0)</f>
        <v>56989</v>
      </c>
    </row>
    <row r="211" spans="1:6" ht="19.5" customHeight="1">
      <c r="A211" s="3"/>
      <c r="B211" s="2"/>
      <c r="C211" s="3"/>
      <c r="D211" s="18"/>
      <c r="E211" s="18"/>
      <c r="F211" s="18"/>
    </row>
    <row r="212" spans="1:6" ht="19.5" customHeight="1">
      <c r="A212" s="3"/>
      <c r="B212" s="2"/>
      <c r="C212" s="3"/>
      <c r="D212" s="18"/>
      <c r="E212" s="18"/>
      <c r="F212" s="18"/>
    </row>
    <row r="213" spans="1:6" ht="123.75" customHeight="1">
      <c r="A213" s="31" t="s">
        <v>208</v>
      </c>
      <c r="B213" s="4" t="s">
        <v>394</v>
      </c>
      <c r="C213" s="71" t="s">
        <v>603</v>
      </c>
      <c r="D213" s="18"/>
      <c r="E213" s="317">
        <f>$E$157</f>
        <v>41842.3</v>
      </c>
      <c r="F213" s="317">
        <f>$F$157</f>
        <v>72018.75</v>
      </c>
    </row>
    <row r="214" spans="1:6" ht="19.5" customHeight="1">
      <c r="A214" s="3"/>
      <c r="B214" s="18"/>
      <c r="C214" s="18"/>
      <c r="D214" s="18"/>
      <c r="E214" s="18"/>
      <c r="F214" s="18"/>
    </row>
    <row r="215" spans="1:6" ht="19.5" customHeight="1">
      <c r="A215" s="3"/>
      <c r="B215" s="2"/>
      <c r="C215" s="18"/>
      <c r="D215" s="18"/>
      <c r="E215" s="18"/>
      <c r="F215" s="18"/>
    </row>
    <row r="216" spans="1:6" ht="56.25" customHeight="1">
      <c r="A216" s="32" t="s">
        <v>56</v>
      </c>
      <c r="B216" s="103" t="s">
        <v>429</v>
      </c>
      <c r="C216" s="18"/>
      <c r="D216" s="18"/>
      <c r="E216" s="18"/>
      <c r="F216" s="18"/>
    </row>
    <row r="217" spans="1:6" ht="19.5" customHeight="1">
      <c r="A217" s="3" t="s">
        <v>290</v>
      </c>
      <c r="B217" s="18" t="s">
        <v>430</v>
      </c>
      <c r="C217" s="18"/>
      <c r="D217" s="18"/>
      <c r="E217" s="317">
        <f>$I$102</f>
        <v>177.8</v>
      </c>
      <c r="F217" s="317">
        <f>$I$104</f>
        <v>2225.25</v>
      </c>
    </row>
    <row r="218" spans="1:6" ht="19.5" customHeight="1">
      <c r="A218" s="3"/>
      <c r="B218" s="18"/>
      <c r="C218" s="18"/>
      <c r="D218" s="18"/>
      <c r="E218" s="4"/>
      <c r="F218" s="4"/>
    </row>
    <row r="219" spans="1:6" ht="19.5" customHeight="1">
      <c r="A219" s="3"/>
      <c r="B219" s="18"/>
      <c r="C219" s="18"/>
      <c r="D219" s="18"/>
      <c r="E219" s="4"/>
      <c r="F219" s="4"/>
    </row>
    <row r="220" spans="1:6" ht="19.5" customHeight="1">
      <c r="A220" s="3" t="s">
        <v>308</v>
      </c>
      <c r="B220" s="2" t="s">
        <v>434</v>
      </c>
      <c r="C220" s="18"/>
      <c r="D220" s="18"/>
      <c r="E220" s="317">
        <f>$I$106</f>
        <v>3402.4</v>
      </c>
      <c r="F220" s="317">
        <f>$I$111</f>
        <v>26789.25</v>
      </c>
    </row>
    <row r="221" spans="1:6" ht="19.5" customHeight="1">
      <c r="A221" s="3"/>
      <c r="B221" s="22"/>
      <c r="C221" s="18"/>
      <c r="D221" s="18"/>
      <c r="E221" s="18"/>
      <c r="F221" s="18"/>
    </row>
    <row r="222" spans="1:6" ht="19.5" customHeight="1">
      <c r="A222" s="68"/>
      <c r="B222" s="14"/>
      <c r="C222" s="68"/>
      <c r="D222" s="68"/>
      <c r="E222" s="68"/>
      <c r="F222" s="68"/>
    </row>
  </sheetData>
  <sheetProtection/>
  <mergeCells count="16">
    <mergeCell ref="A2:I2"/>
    <mergeCell ref="A5:A6"/>
    <mergeCell ref="B5:B6"/>
    <mergeCell ref="C5:C6"/>
    <mergeCell ref="D5:D6"/>
    <mergeCell ref="A4:H4"/>
    <mergeCell ref="F5:F6"/>
    <mergeCell ref="G5:G6"/>
    <mergeCell ref="I5:I6"/>
    <mergeCell ref="E5:E6"/>
    <mergeCell ref="H5:H6"/>
    <mergeCell ref="E115:F115"/>
    <mergeCell ref="A115:A116"/>
    <mergeCell ref="B115:B116"/>
    <mergeCell ref="C115:C116"/>
    <mergeCell ref="D115:D116"/>
  </mergeCells>
  <printOptions/>
  <pageMargins left="0.56" right="0.18" top="0.4" bottom="0.54" header="0.17" footer="0.16"/>
  <pageSetup horizontalDpi="600" verticalDpi="600" orientation="landscape" paperSize="9" r:id="rId1"/>
  <headerFooter alignWithMargins="0">
    <oddFooter>&amp;CPage 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O239"/>
  <sheetViews>
    <sheetView zoomScale="85" zoomScaleNormal="85" zoomScalePageLayoutView="0" workbookViewId="0" topLeftCell="A215">
      <selection activeCell="G227" sqref="G227:G237"/>
    </sheetView>
  </sheetViews>
  <sheetFormatPr defaultColWidth="9.140625" defaultRowHeight="19.5" customHeight="1"/>
  <cols>
    <col min="1" max="1" width="8.140625" style="13" customWidth="1"/>
    <col min="2" max="2" width="36.421875" style="13" customWidth="1"/>
    <col min="3" max="3" width="18.140625" style="13" customWidth="1"/>
    <col min="4" max="5" width="12.28125" style="13" customWidth="1"/>
    <col min="6" max="6" width="13.421875" style="13" customWidth="1"/>
    <col min="7" max="7" width="13.28125" style="13" customWidth="1"/>
    <col min="8" max="8" width="14.57421875" style="13" customWidth="1"/>
    <col min="9" max="10" width="14.421875" style="13" customWidth="1"/>
    <col min="11" max="11" width="13.28125" style="13" customWidth="1"/>
    <col min="12" max="12" width="12.8515625" style="13" customWidth="1"/>
    <col min="13" max="13" width="10.140625" style="13" customWidth="1"/>
    <col min="14" max="14" width="11.7109375" style="13" customWidth="1"/>
    <col min="15" max="16384" width="9.140625" style="13" customWidth="1"/>
  </cols>
  <sheetData>
    <row r="1" ht="19.5" customHeight="1">
      <c r="A1" s="132" t="s">
        <v>480</v>
      </c>
    </row>
    <row r="2" spans="1:15" s="15" customFormat="1" ht="37.5" customHeight="1">
      <c r="A2" s="652" t="s">
        <v>702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117"/>
      <c r="M2" s="444"/>
      <c r="N2" s="444"/>
      <c r="O2" s="445"/>
    </row>
    <row r="3" spans="1:15" s="15" customFormat="1" ht="37.5" customHeight="1">
      <c r="A3" s="343" t="s">
        <v>605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117"/>
      <c r="M3" s="444"/>
      <c r="N3" s="444"/>
      <c r="O3" s="445"/>
    </row>
    <row r="4" spans="1:15" s="15" customFormat="1" ht="37.5" customHeight="1">
      <c r="A4" s="609" t="s">
        <v>553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117"/>
      <c r="M4" s="444"/>
      <c r="N4" s="444"/>
      <c r="O4" s="445"/>
    </row>
    <row r="5" spans="1:11" s="446" customFormat="1" ht="66" customHeight="1">
      <c r="A5" s="615" t="s">
        <v>7</v>
      </c>
      <c r="B5" s="615" t="s">
        <v>703</v>
      </c>
      <c r="C5" s="615" t="s">
        <v>565</v>
      </c>
      <c r="D5" s="615" t="s">
        <v>704</v>
      </c>
      <c r="E5" s="645" t="s">
        <v>570</v>
      </c>
      <c r="F5" s="646"/>
      <c r="G5" s="653" t="s">
        <v>705</v>
      </c>
      <c r="H5" s="591" t="s">
        <v>706</v>
      </c>
      <c r="I5" s="591" t="s">
        <v>707</v>
      </c>
      <c r="J5" s="631" t="s">
        <v>569</v>
      </c>
      <c r="K5" s="655"/>
    </row>
    <row r="6" spans="1:11" s="446" customFormat="1" ht="39" customHeight="1">
      <c r="A6" s="617"/>
      <c r="B6" s="617"/>
      <c r="C6" s="617"/>
      <c r="D6" s="617"/>
      <c r="E6" s="345" t="s">
        <v>189</v>
      </c>
      <c r="F6" s="345" t="s">
        <v>726</v>
      </c>
      <c r="G6" s="654"/>
      <c r="H6" s="651"/>
      <c r="I6" s="651"/>
      <c r="J6" s="345" t="s">
        <v>189</v>
      </c>
      <c r="K6" s="345" t="s">
        <v>726</v>
      </c>
    </row>
    <row r="7" spans="1:11" ht="24" customHeight="1">
      <c r="A7" s="447">
        <v>1</v>
      </c>
      <c r="B7" s="463" t="s">
        <v>291</v>
      </c>
      <c r="C7" s="350"/>
      <c r="D7" s="350" t="s">
        <v>708</v>
      </c>
      <c r="E7" s="350"/>
      <c r="F7" s="350"/>
      <c r="G7" s="350"/>
      <c r="H7" s="357"/>
      <c r="I7" s="357"/>
      <c r="J7" s="357"/>
      <c r="K7" s="464"/>
    </row>
    <row r="8" spans="1:11" ht="24" customHeight="1">
      <c r="A8" s="465" t="s">
        <v>20</v>
      </c>
      <c r="B8" s="466" t="s">
        <v>606</v>
      </c>
      <c r="C8" s="358"/>
      <c r="D8" s="358"/>
      <c r="E8" s="358"/>
      <c r="F8" s="358"/>
      <c r="G8" s="358"/>
      <c r="H8" s="467"/>
      <c r="I8" s="467"/>
      <c r="J8" s="467"/>
      <c r="K8" s="468">
        <v>0</v>
      </c>
    </row>
    <row r="9" spans="1:11" ht="24" customHeight="1">
      <c r="A9" s="465" t="s">
        <v>21</v>
      </c>
      <c r="B9" s="466" t="s">
        <v>727</v>
      </c>
      <c r="C9" s="358" t="s">
        <v>728</v>
      </c>
      <c r="D9" s="358"/>
      <c r="E9" s="358"/>
      <c r="F9" s="358"/>
      <c r="G9" s="358"/>
      <c r="H9" s="467"/>
      <c r="I9" s="467"/>
      <c r="J9" s="467"/>
      <c r="K9" s="468"/>
    </row>
    <row r="10" spans="1:11" s="452" customFormat="1" ht="22.5" customHeight="1">
      <c r="A10" s="450" t="s">
        <v>709</v>
      </c>
      <c r="B10" s="451" t="s">
        <v>710</v>
      </c>
      <c r="C10" s="11"/>
      <c r="D10" s="11"/>
      <c r="E10" s="11"/>
      <c r="F10" s="11"/>
      <c r="G10" s="11"/>
      <c r="H10" s="18"/>
      <c r="I10" s="18"/>
      <c r="J10" s="18"/>
      <c r="K10" s="69">
        <f>SUM(K11:K14)</f>
        <v>1566.6000000000001</v>
      </c>
    </row>
    <row r="11" spans="1:11" ht="20.25" customHeight="1">
      <c r="A11" s="11" t="s">
        <v>711</v>
      </c>
      <c r="B11" s="451" t="s">
        <v>712</v>
      </c>
      <c r="C11" s="11" t="s">
        <v>591</v>
      </c>
      <c r="D11" s="11">
        <v>2.2</v>
      </c>
      <c r="E11" s="11"/>
      <c r="F11" s="11">
        <v>0.03</v>
      </c>
      <c r="G11" s="11">
        <v>10</v>
      </c>
      <c r="H11" s="10">
        <v>12700000</v>
      </c>
      <c r="I11" s="10">
        <f>H11/G11/500</f>
        <v>2540</v>
      </c>
      <c r="J11" s="10"/>
      <c r="K11" s="10">
        <f>I11*F11</f>
        <v>76.2</v>
      </c>
    </row>
    <row r="12" spans="1:11" ht="20.25" customHeight="1">
      <c r="A12" s="11"/>
      <c r="B12" s="451" t="s">
        <v>713</v>
      </c>
      <c r="C12" s="11" t="s">
        <v>591</v>
      </c>
      <c r="D12" s="11">
        <v>0.4</v>
      </c>
      <c r="E12" s="11"/>
      <c r="F12" s="11">
        <v>0.12</v>
      </c>
      <c r="G12" s="11">
        <v>5</v>
      </c>
      <c r="H12" s="10">
        <v>15000000</v>
      </c>
      <c r="I12" s="10">
        <f>H12/G12/500</f>
        <v>6000</v>
      </c>
      <c r="J12" s="10"/>
      <c r="K12" s="10">
        <f>I12*F12</f>
        <v>720</v>
      </c>
    </row>
    <row r="13" spans="1:11" ht="20.25" customHeight="1">
      <c r="A13" s="11"/>
      <c r="B13" s="451" t="s">
        <v>715</v>
      </c>
      <c r="C13" s="11" t="s">
        <v>591</v>
      </c>
      <c r="D13" s="11">
        <v>1.5</v>
      </c>
      <c r="E13" s="11"/>
      <c r="F13" s="11">
        <v>0.03</v>
      </c>
      <c r="G13" s="11">
        <v>10</v>
      </c>
      <c r="H13" s="10">
        <v>126000000</v>
      </c>
      <c r="I13" s="10">
        <f>H13/G13/500</f>
        <v>25200</v>
      </c>
      <c r="J13" s="10"/>
      <c r="K13" s="10">
        <f>I13*F13</f>
        <v>756</v>
      </c>
    </row>
    <row r="14" spans="1:11" ht="20.25" customHeight="1">
      <c r="A14" s="11"/>
      <c r="B14" s="451" t="s">
        <v>714</v>
      </c>
      <c r="C14" s="11" t="s">
        <v>591</v>
      </c>
      <c r="D14" s="11">
        <v>0.4</v>
      </c>
      <c r="E14" s="11"/>
      <c r="F14" s="11">
        <v>0.01</v>
      </c>
      <c r="G14" s="11">
        <v>10</v>
      </c>
      <c r="H14" s="10">
        <v>7200000</v>
      </c>
      <c r="I14" s="10">
        <f>H14/G14/500</f>
        <v>1440</v>
      </c>
      <c r="J14" s="10"/>
      <c r="K14" s="10">
        <f>I14*F14</f>
        <v>14.4</v>
      </c>
    </row>
    <row r="15" spans="1:11" s="452" customFormat="1" ht="23.25" customHeight="1">
      <c r="A15" s="450" t="s">
        <v>709</v>
      </c>
      <c r="B15" s="451" t="s">
        <v>672</v>
      </c>
      <c r="C15" s="11" t="s">
        <v>701</v>
      </c>
      <c r="D15" s="11"/>
      <c r="E15" s="11"/>
      <c r="F15" s="11">
        <v>1.37</v>
      </c>
      <c r="G15" s="11"/>
      <c r="H15" s="10">
        <v>1725</v>
      </c>
      <c r="I15" s="10">
        <v>1725</v>
      </c>
      <c r="J15" s="10"/>
      <c r="K15" s="317">
        <f>I15*F15</f>
        <v>2363.25</v>
      </c>
    </row>
    <row r="16" spans="1:11" ht="25.5" customHeight="1">
      <c r="A16" s="449">
        <v>2</v>
      </c>
      <c r="B16" s="456" t="s">
        <v>729</v>
      </c>
      <c r="C16" s="11"/>
      <c r="D16" s="454"/>
      <c r="E16" s="454"/>
      <c r="F16" s="454"/>
      <c r="G16" s="456"/>
      <c r="H16" s="10"/>
      <c r="I16" s="10"/>
      <c r="J16" s="10"/>
      <c r="K16" s="317"/>
    </row>
    <row r="17" spans="1:11" ht="19.5" customHeight="1">
      <c r="A17" s="449" t="s">
        <v>22</v>
      </c>
      <c r="B17" s="456" t="s">
        <v>186</v>
      </c>
      <c r="C17" s="11"/>
      <c r="D17" s="454"/>
      <c r="E17" s="454"/>
      <c r="F17" s="454"/>
      <c r="G17" s="456"/>
      <c r="H17" s="10"/>
      <c r="I17" s="10"/>
      <c r="J17" s="10"/>
      <c r="K17" s="317">
        <v>0</v>
      </c>
    </row>
    <row r="18" spans="1:11" ht="19.5" customHeight="1">
      <c r="A18" s="449" t="s">
        <v>23</v>
      </c>
      <c r="B18" s="456" t="s">
        <v>314</v>
      </c>
      <c r="C18" s="11"/>
      <c r="D18" s="454"/>
      <c r="E18" s="454"/>
      <c r="F18" s="454"/>
      <c r="G18" s="456"/>
      <c r="H18" s="10"/>
      <c r="I18" s="10"/>
      <c r="J18" s="10"/>
      <c r="K18" s="317"/>
    </row>
    <row r="19" spans="1:11" ht="19.5" customHeight="1">
      <c r="A19" s="449" t="s">
        <v>730</v>
      </c>
      <c r="B19" s="456" t="s">
        <v>316</v>
      </c>
      <c r="C19" s="11"/>
      <c r="D19" s="454"/>
      <c r="E19" s="454"/>
      <c r="F19" s="454"/>
      <c r="G19" s="456"/>
      <c r="H19" s="10"/>
      <c r="I19" s="10"/>
      <c r="J19" s="10"/>
      <c r="K19" s="317"/>
    </row>
    <row r="20" spans="1:11" s="452" customFormat="1" ht="22.5" customHeight="1">
      <c r="A20" s="450" t="s">
        <v>709</v>
      </c>
      <c r="B20" s="451" t="s">
        <v>710</v>
      </c>
      <c r="C20" s="11"/>
      <c r="D20" s="454"/>
      <c r="E20" s="454"/>
      <c r="F20" s="454"/>
      <c r="G20" s="456"/>
      <c r="H20" s="10"/>
      <c r="I20" s="10"/>
      <c r="J20" s="10"/>
      <c r="K20" s="317">
        <f>SUM(K21:K21)</f>
        <v>111252</v>
      </c>
    </row>
    <row r="21" spans="1:11" ht="19.5" customHeight="1">
      <c r="A21" s="11"/>
      <c r="B21" s="451" t="s">
        <v>712</v>
      </c>
      <c r="C21" s="11" t="s">
        <v>591</v>
      </c>
      <c r="D21" s="11">
        <v>2.2</v>
      </c>
      <c r="E21" s="11"/>
      <c r="F21" s="11">
        <v>43.8</v>
      </c>
      <c r="G21" s="11">
        <v>10</v>
      </c>
      <c r="H21" s="10">
        <v>12700000</v>
      </c>
      <c r="I21" s="10">
        <f>H21/G21/500</f>
        <v>2540</v>
      </c>
      <c r="J21" s="10"/>
      <c r="K21" s="10">
        <f>I21*F21</f>
        <v>111252</v>
      </c>
    </row>
    <row r="22" spans="1:11" s="452" customFormat="1" ht="21" customHeight="1">
      <c r="A22" s="450" t="s">
        <v>709</v>
      </c>
      <c r="B22" s="451" t="s">
        <v>672</v>
      </c>
      <c r="C22" s="11" t="s">
        <v>701</v>
      </c>
      <c r="D22" s="11"/>
      <c r="E22" s="11"/>
      <c r="F22" s="11">
        <v>809.4</v>
      </c>
      <c r="G22" s="11"/>
      <c r="H22" s="10">
        <v>1725</v>
      </c>
      <c r="I22" s="10">
        <f>I15</f>
        <v>1725</v>
      </c>
      <c r="J22" s="10"/>
      <c r="K22" s="317">
        <f>I22*F22</f>
        <v>1396215</v>
      </c>
    </row>
    <row r="23" spans="1:11" s="452" customFormat="1" ht="30.75" customHeight="1">
      <c r="A23" s="449" t="s">
        <v>731</v>
      </c>
      <c r="B23" s="456" t="s">
        <v>319</v>
      </c>
      <c r="C23" s="11" t="s">
        <v>624</v>
      </c>
      <c r="D23" s="11"/>
      <c r="E23" s="11"/>
      <c r="F23" s="11"/>
      <c r="G23" s="11"/>
      <c r="H23" s="10"/>
      <c r="I23" s="10"/>
      <c r="J23" s="10"/>
      <c r="K23" s="317"/>
    </row>
    <row r="24" spans="1:11" s="452" customFormat="1" ht="21" customHeight="1">
      <c r="A24" s="450" t="s">
        <v>709</v>
      </c>
      <c r="B24" s="451" t="s">
        <v>710</v>
      </c>
      <c r="C24" s="11"/>
      <c r="D24" s="454"/>
      <c r="E24" s="454"/>
      <c r="F24" s="454"/>
      <c r="G24" s="456"/>
      <c r="H24" s="10"/>
      <c r="I24" s="10"/>
      <c r="J24" s="10"/>
      <c r="K24" s="317">
        <f>SUM(K25:K25)</f>
        <v>101.60000000000001</v>
      </c>
    </row>
    <row r="25" spans="1:11" s="452" customFormat="1" ht="21" customHeight="1">
      <c r="A25" s="11"/>
      <c r="B25" s="451" t="s">
        <v>712</v>
      </c>
      <c r="C25" s="11" t="s">
        <v>591</v>
      </c>
      <c r="D25" s="11">
        <v>2.2</v>
      </c>
      <c r="E25" s="11"/>
      <c r="F25" s="11">
        <v>0.04</v>
      </c>
      <c r="G25" s="11">
        <v>10</v>
      </c>
      <c r="H25" s="10">
        <v>12700000</v>
      </c>
      <c r="I25" s="10">
        <f>H25/G25/500</f>
        <v>2540</v>
      </c>
      <c r="J25" s="10"/>
      <c r="K25" s="10">
        <f>I25*F25</f>
        <v>101.60000000000001</v>
      </c>
    </row>
    <row r="26" spans="1:11" s="452" customFormat="1" ht="21" customHeight="1">
      <c r="A26" s="450" t="s">
        <v>709</v>
      </c>
      <c r="B26" s="451" t="s">
        <v>672</v>
      </c>
      <c r="C26" s="11" t="s">
        <v>701</v>
      </c>
      <c r="D26" s="11"/>
      <c r="E26" s="11"/>
      <c r="F26" s="453">
        <v>0.74</v>
      </c>
      <c r="G26" s="11"/>
      <c r="H26" s="10">
        <v>1725</v>
      </c>
      <c r="I26" s="10">
        <v>1725</v>
      </c>
      <c r="J26" s="10"/>
      <c r="K26" s="317">
        <f>I26*F26</f>
        <v>1276.5</v>
      </c>
    </row>
    <row r="27" spans="1:11" s="452" customFormat="1" ht="21" customHeight="1">
      <c r="A27" s="449" t="s">
        <v>732</v>
      </c>
      <c r="B27" s="456" t="s">
        <v>321</v>
      </c>
      <c r="C27" s="11"/>
      <c r="D27" s="11"/>
      <c r="E27" s="11"/>
      <c r="F27" s="11"/>
      <c r="G27" s="11"/>
      <c r="H27" s="10"/>
      <c r="I27" s="10"/>
      <c r="J27" s="10"/>
      <c r="K27" s="317"/>
    </row>
    <row r="28" spans="1:11" s="452" customFormat="1" ht="21" customHeight="1">
      <c r="A28" s="450" t="s">
        <v>709</v>
      </c>
      <c r="B28" s="451" t="s">
        <v>710</v>
      </c>
      <c r="C28" s="11"/>
      <c r="D28" s="11"/>
      <c r="E28" s="11"/>
      <c r="F28" s="11"/>
      <c r="G28" s="11"/>
      <c r="H28" s="18"/>
      <c r="I28" s="18"/>
      <c r="J28" s="18"/>
      <c r="K28" s="69">
        <f>SUM(K29:K29)</f>
        <v>25.400000000000002</v>
      </c>
    </row>
    <row r="29" spans="1:11" s="452" customFormat="1" ht="21" customHeight="1">
      <c r="A29" s="11"/>
      <c r="B29" s="451" t="s">
        <v>712</v>
      </c>
      <c r="C29" s="11" t="s">
        <v>591</v>
      </c>
      <c r="D29" s="11">
        <v>2.2</v>
      </c>
      <c r="E29" s="11"/>
      <c r="F29" s="453">
        <v>0.01</v>
      </c>
      <c r="G29" s="11">
        <v>10</v>
      </c>
      <c r="H29" s="10">
        <v>12700000</v>
      </c>
      <c r="I29" s="10">
        <f>H29/G29/500</f>
        <v>2540</v>
      </c>
      <c r="J29" s="10"/>
      <c r="K29" s="10">
        <f>I29*F29</f>
        <v>25.400000000000002</v>
      </c>
    </row>
    <row r="30" spans="1:11" s="452" customFormat="1" ht="21" customHeight="1">
      <c r="A30" s="450" t="s">
        <v>709</v>
      </c>
      <c r="B30" s="451" t="s">
        <v>672</v>
      </c>
      <c r="C30" s="11" t="s">
        <v>701</v>
      </c>
      <c r="D30" s="11"/>
      <c r="E30" s="11"/>
      <c r="F30" s="453">
        <v>0.18</v>
      </c>
      <c r="G30" s="11"/>
      <c r="H30" s="10">
        <v>1725</v>
      </c>
      <c r="I30" s="10">
        <v>1725</v>
      </c>
      <c r="J30" s="10"/>
      <c r="K30" s="317">
        <f>I30*F30</f>
        <v>310.5</v>
      </c>
    </row>
    <row r="31" spans="1:11" s="452" customFormat="1" ht="48" customHeight="1">
      <c r="A31" s="449" t="s">
        <v>733</v>
      </c>
      <c r="B31" s="45" t="s">
        <v>323</v>
      </c>
      <c r="C31" s="11" t="s">
        <v>683</v>
      </c>
      <c r="D31" s="11"/>
      <c r="E31" s="11"/>
      <c r="F31" s="11"/>
      <c r="G31" s="11"/>
      <c r="H31" s="10"/>
      <c r="I31" s="10"/>
      <c r="J31" s="10"/>
      <c r="K31" s="317"/>
    </row>
    <row r="32" spans="1:11" s="452" customFormat="1" ht="21" customHeight="1">
      <c r="A32" s="450" t="s">
        <v>709</v>
      </c>
      <c r="B32" s="451" t="s">
        <v>710</v>
      </c>
      <c r="C32" s="11"/>
      <c r="D32" s="11"/>
      <c r="E32" s="11"/>
      <c r="F32" s="11"/>
      <c r="G32" s="11"/>
      <c r="H32" s="18"/>
      <c r="I32" s="18"/>
      <c r="J32" s="18"/>
      <c r="K32" s="69">
        <f>SUM(K33:K35)</f>
        <v>392</v>
      </c>
    </row>
    <row r="33" spans="1:11" s="452" customFormat="1" ht="21" customHeight="1">
      <c r="A33" s="11"/>
      <c r="B33" s="451" t="s">
        <v>713</v>
      </c>
      <c r="C33" s="11" t="s">
        <v>591</v>
      </c>
      <c r="D33" s="11">
        <v>0.4</v>
      </c>
      <c r="E33" s="11"/>
      <c r="F33" s="453">
        <v>0.06</v>
      </c>
      <c r="G33" s="11">
        <v>5</v>
      </c>
      <c r="H33" s="10">
        <v>15000000</v>
      </c>
      <c r="I33" s="10">
        <f>H33/G33/500</f>
        <v>6000</v>
      </c>
      <c r="J33" s="10"/>
      <c r="K33" s="10">
        <f>I33*F33</f>
        <v>360</v>
      </c>
    </row>
    <row r="34" spans="1:11" s="452" customFormat="1" ht="21" customHeight="1">
      <c r="A34" s="11"/>
      <c r="B34" s="451" t="s">
        <v>723</v>
      </c>
      <c r="C34" s="11" t="s">
        <v>591</v>
      </c>
      <c r="D34" s="11">
        <v>0.4</v>
      </c>
      <c r="E34" s="11"/>
      <c r="F34" s="453">
        <v>0.06</v>
      </c>
      <c r="G34" s="11">
        <v>10</v>
      </c>
      <c r="H34" s="10">
        <v>550000</v>
      </c>
      <c r="I34" s="10">
        <f>H34/G34/500</f>
        <v>110</v>
      </c>
      <c r="J34" s="10"/>
      <c r="K34" s="10">
        <f>I34*F34</f>
        <v>6.6</v>
      </c>
    </row>
    <row r="35" spans="1:11" s="452" customFormat="1" ht="21" customHeight="1">
      <c r="A35" s="11"/>
      <c r="B35" s="451" t="s">
        <v>712</v>
      </c>
      <c r="C35" s="11" t="s">
        <v>591</v>
      </c>
      <c r="D35" s="11">
        <v>2.2</v>
      </c>
      <c r="E35" s="11"/>
      <c r="F35" s="453">
        <v>0.01</v>
      </c>
      <c r="G35" s="11">
        <v>10</v>
      </c>
      <c r="H35" s="10">
        <v>12700000</v>
      </c>
      <c r="I35" s="10">
        <f>H35/G35/500</f>
        <v>2540</v>
      </c>
      <c r="J35" s="10"/>
      <c r="K35" s="10">
        <f>I35*F35</f>
        <v>25.400000000000002</v>
      </c>
    </row>
    <row r="36" spans="1:11" s="452" customFormat="1" ht="21" customHeight="1">
      <c r="A36" s="450" t="s">
        <v>709</v>
      </c>
      <c r="B36" s="451" t="s">
        <v>672</v>
      </c>
      <c r="C36" s="11" t="s">
        <v>701</v>
      </c>
      <c r="D36" s="11"/>
      <c r="E36" s="11"/>
      <c r="F36" s="453">
        <v>0.6</v>
      </c>
      <c r="G36" s="11"/>
      <c r="H36" s="10">
        <v>1725</v>
      </c>
      <c r="I36" s="10">
        <v>1725</v>
      </c>
      <c r="J36" s="10"/>
      <c r="K36" s="317">
        <f>I36*F36</f>
        <v>1035</v>
      </c>
    </row>
    <row r="37" spans="1:11" s="452" customFormat="1" ht="21" customHeight="1">
      <c r="A37" s="449" t="s">
        <v>734</v>
      </c>
      <c r="B37" s="45" t="s">
        <v>332</v>
      </c>
      <c r="C37" s="11" t="s">
        <v>735</v>
      </c>
      <c r="D37" s="11"/>
      <c r="E37" s="11"/>
      <c r="F37" s="11"/>
      <c r="G37" s="11"/>
      <c r="H37" s="10"/>
      <c r="I37" s="10"/>
      <c r="J37" s="10"/>
      <c r="K37" s="317"/>
    </row>
    <row r="38" spans="1:11" s="452" customFormat="1" ht="21" customHeight="1">
      <c r="A38" s="450" t="s">
        <v>709</v>
      </c>
      <c r="B38" s="451" t="s">
        <v>710</v>
      </c>
      <c r="C38" s="11"/>
      <c r="D38" s="11"/>
      <c r="E38" s="11"/>
      <c r="F38" s="11"/>
      <c r="G38" s="11"/>
      <c r="H38" s="18"/>
      <c r="I38" s="18"/>
      <c r="J38" s="18"/>
      <c r="K38" s="69">
        <f>SUM(K39:K39)</f>
        <v>7.62</v>
      </c>
    </row>
    <row r="39" spans="1:11" s="452" customFormat="1" ht="21" customHeight="1">
      <c r="A39" s="450"/>
      <c r="B39" s="451" t="s">
        <v>712</v>
      </c>
      <c r="C39" s="11" t="s">
        <v>591</v>
      </c>
      <c r="D39" s="11">
        <v>2.2</v>
      </c>
      <c r="E39" s="11"/>
      <c r="F39" s="469">
        <v>0.003</v>
      </c>
      <c r="G39" s="11">
        <v>10</v>
      </c>
      <c r="H39" s="10">
        <v>12700000</v>
      </c>
      <c r="I39" s="10">
        <f>H39/G39/500</f>
        <v>2540</v>
      </c>
      <c r="J39" s="10"/>
      <c r="K39" s="10">
        <f>I39*F39</f>
        <v>7.62</v>
      </c>
    </row>
    <row r="40" spans="1:11" s="452" customFormat="1" ht="21" customHeight="1">
      <c r="A40" s="450" t="s">
        <v>709</v>
      </c>
      <c r="B40" s="451" t="s">
        <v>672</v>
      </c>
      <c r="C40" s="11" t="s">
        <v>701</v>
      </c>
      <c r="D40" s="11"/>
      <c r="E40" s="11"/>
      <c r="F40" s="453">
        <v>0.06</v>
      </c>
      <c r="G40" s="11"/>
      <c r="H40" s="10">
        <v>1725</v>
      </c>
      <c r="I40" s="10">
        <v>1725</v>
      </c>
      <c r="J40" s="10"/>
      <c r="K40" s="317">
        <f>I40*F40</f>
        <v>103.5</v>
      </c>
    </row>
    <row r="41" spans="1:11" s="452" customFormat="1" ht="36" customHeight="1">
      <c r="A41" s="449" t="s">
        <v>736</v>
      </c>
      <c r="B41" s="45" t="s">
        <v>737</v>
      </c>
      <c r="C41" s="11" t="s">
        <v>738</v>
      </c>
      <c r="D41" s="11"/>
      <c r="E41" s="11"/>
      <c r="F41" s="11"/>
      <c r="G41" s="11"/>
      <c r="H41" s="10"/>
      <c r="I41" s="10"/>
      <c r="J41" s="10"/>
      <c r="K41" s="317"/>
    </row>
    <row r="42" spans="1:11" s="452" customFormat="1" ht="21" customHeight="1">
      <c r="A42" s="450" t="s">
        <v>709</v>
      </c>
      <c r="B42" s="451" t="s">
        <v>710</v>
      </c>
      <c r="C42" s="11"/>
      <c r="D42" s="454"/>
      <c r="E42" s="454"/>
      <c r="F42" s="454"/>
      <c r="G42" s="456"/>
      <c r="H42" s="10"/>
      <c r="I42" s="10"/>
      <c r="J42" s="10"/>
      <c r="K42" s="317">
        <f>SUM(K43:K44)</f>
        <v>1181.6</v>
      </c>
    </row>
    <row r="43" spans="1:11" s="452" customFormat="1" ht="21" customHeight="1">
      <c r="A43" s="11"/>
      <c r="B43" s="451" t="s">
        <v>713</v>
      </c>
      <c r="C43" s="11" t="s">
        <v>591</v>
      </c>
      <c r="D43" s="11">
        <v>0.4</v>
      </c>
      <c r="E43" s="11"/>
      <c r="F43" s="453">
        <v>0.18</v>
      </c>
      <c r="G43" s="11">
        <v>5</v>
      </c>
      <c r="H43" s="10">
        <v>15000000</v>
      </c>
      <c r="I43" s="10">
        <f>H43/G43/500</f>
        <v>6000</v>
      </c>
      <c r="J43" s="10"/>
      <c r="K43" s="10">
        <f>I43*F43</f>
        <v>1080</v>
      </c>
    </row>
    <row r="44" spans="1:11" s="452" customFormat="1" ht="21" customHeight="1">
      <c r="A44" s="11"/>
      <c r="B44" s="451" t="s">
        <v>712</v>
      </c>
      <c r="C44" s="11" t="s">
        <v>591</v>
      </c>
      <c r="D44" s="11">
        <v>2.2</v>
      </c>
      <c r="E44" s="11"/>
      <c r="F44" s="453">
        <v>0.04</v>
      </c>
      <c r="G44" s="11">
        <v>10</v>
      </c>
      <c r="H44" s="10">
        <v>12700000</v>
      </c>
      <c r="I44" s="10">
        <f>H44/G44/500</f>
        <v>2540</v>
      </c>
      <c r="J44" s="10"/>
      <c r="K44" s="10">
        <f>I44*F44</f>
        <v>101.60000000000001</v>
      </c>
    </row>
    <row r="45" spans="1:11" s="452" customFormat="1" ht="21" customHeight="1">
      <c r="A45" s="450" t="s">
        <v>709</v>
      </c>
      <c r="B45" s="451" t="s">
        <v>672</v>
      </c>
      <c r="C45" s="11" t="s">
        <v>701</v>
      </c>
      <c r="D45" s="11"/>
      <c r="E45" s="11"/>
      <c r="F45" s="453">
        <v>1.34</v>
      </c>
      <c r="G45" s="11"/>
      <c r="H45" s="10">
        <v>1725</v>
      </c>
      <c r="I45" s="10">
        <v>1725</v>
      </c>
      <c r="J45" s="10"/>
      <c r="K45" s="317">
        <f>I45*F45</f>
        <v>2311.5</v>
      </c>
    </row>
    <row r="46" spans="1:11" s="452" customFormat="1" ht="21" customHeight="1">
      <c r="A46" s="449" t="s">
        <v>24</v>
      </c>
      <c r="B46" s="454" t="s">
        <v>339</v>
      </c>
      <c r="C46" s="11" t="s">
        <v>728</v>
      </c>
      <c r="D46" s="11" t="s">
        <v>708</v>
      </c>
      <c r="E46" s="11"/>
      <c r="F46" s="11"/>
      <c r="G46" s="11"/>
      <c r="H46" s="18"/>
      <c r="I46" s="18"/>
      <c r="J46" s="18"/>
      <c r="K46" s="69"/>
    </row>
    <row r="47" spans="1:11" s="452" customFormat="1" ht="21" customHeight="1">
      <c r="A47" s="450" t="s">
        <v>709</v>
      </c>
      <c r="B47" s="451" t="s">
        <v>710</v>
      </c>
      <c r="C47" s="11"/>
      <c r="D47" s="11"/>
      <c r="E47" s="11"/>
      <c r="F47" s="11"/>
      <c r="G47" s="11"/>
      <c r="H47" s="18"/>
      <c r="I47" s="18"/>
      <c r="J47" s="18"/>
      <c r="K47" s="69">
        <f>SUM(K48:K51)</f>
        <v>3359.3999999999996</v>
      </c>
    </row>
    <row r="48" spans="1:11" s="452" customFormat="1" ht="21" customHeight="1">
      <c r="A48" s="11" t="s">
        <v>711</v>
      </c>
      <c r="B48" s="451" t="s">
        <v>713</v>
      </c>
      <c r="C48" s="11" t="s">
        <v>591</v>
      </c>
      <c r="D48" s="11">
        <v>0.4</v>
      </c>
      <c r="E48" s="11"/>
      <c r="F48" s="11">
        <v>0.12</v>
      </c>
      <c r="G48" s="11">
        <v>5</v>
      </c>
      <c r="H48" s="10">
        <v>15000000</v>
      </c>
      <c r="I48" s="10">
        <f>H48/G48/500</f>
        <v>6000</v>
      </c>
      <c r="J48" s="10"/>
      <c r="K48" s="10">
        <f>I48*F48</f>
        <v>720</v>
      </c>
    </row>
    <row r="49" spans="1:11" s="452" customFormat="1" ht="21" customHeight="1">
      <c r="A49" s="11"/>
      <c r="B49" s="451" t="s">
        <v>714</v>
      </c>
      <c r="C49" s="11" t="s">
        <v>591</v>
      </c>
      <c r="D49" s="11">
        <v>0.4</v>
      </c>
      <c r="E49" s="11"/>
      <c r="F49" s="11">
        <v>0.03</v>
      </c>
      <c r="G49" s="11">
        <v>10</v>
      </c>
      <c r="H49" s="10">
        <v>7200000</v>
      </c>
      <c r="I49" s="10">
        <f>H49/G49/500</f>
        <v>1440</v>
      </c>
      <c r="J49" s="10"/>
      <c r="K49" s="10">
        <f>I49*F49</f>
        <v>43.199999999999996</v>
      </c>
    </row>
    <row r="50" spans="1:11" s="452" customFormat="1" ht="21" customHeight="1">
      <c r="A50" s="11"/>
      <c r="B50" s="451" t="s">
        <v>715</v>
      </c>
      <c r="C50" s="11" t="s">
        <v>591</v>
      </c>
      <c r="D50" s="11">
        <v>1.5</v>
      </c>
      <c r="E50" s="11"/>
      <c r="F50" s="453">
        <v>0.1</v>
      </c>
      <c r="G50" s="11">
        <v>10</v>
      </c>
      <c r="H50" s="10">
        <v>126000000</v>
      </c>
      <c r="I50" s="10">
        <f>H50/G50/500</f>
        <v>25200</v>
      </c>
      <c r="J50" s="10"/>
      <c r="K50" s="10">
        <f>I50*F50</f>
        <v>2520</v>
      </c>
    </row>
    <row r="51" spans="1:11" s="452" customFormat="1" ht="21" customHeight="1">
      <c r="A51" s="11"/>
      <c r="B51" s="451" t="s">
        <v>712</v>
      </c>
      <c r="C51" s="11" t="s">
        <v>591</v>
      </c>
      <c r="D51" s="11">
        <v>2.2</v>
      </c>
      <c r="E51" s="11"/>
      <c r="F51" s="11">
        <v>0.03</v>
      </c>
      <c r="G51" s="11">
        <v>10</v>
      </c>
      <c r="H51" s="10">
        <v>12700000</v>
      </c>
      <c r="I51" s="10">
        <f>H51/G51/500</f>
        <v>2540</v>
      </c>
      <c r="J51" s="10"/>
      <c r="K51" s="10">
        <f>I51*F51</f>
        <v>76.2</v>
      </c>
    </row>
    <row r="52" spans="1:11" s="452" customFormat="1" ht="21" customHeight="1">
      <c r="A52" s="450" t="s">
        <v>709</v>
      </c>
      <c r="B52" s="451" t="s">
        <v>672</v>
      </c>
      <c r="C52" s="11" t="s">
        <v>701</v>
      </c>
      <c r="D52" s="11"/>
      <c r="E52" s="11"/>
      <c r="F52" s="11">
        <v>2.32</v>
      </c>
      <c r="G52" s="11"/>
      <c r="H52" s="10">
        <v>1725</v>
      </c>
      <c r="I52" s="10">
        <v>1725</v>
      </c>
      <c r="J52" s="10"/>
      <c r="K52" s="317">
        <f>I52*F52</f>
        <v>4001.9999999999995</v>
      </c>
    </row>
    <row r="53" spans="1:11" s="452" customFormat="1" ht="21" customHeight="1">
      <c r="A53" s="449">
        <v>3</v>
      </c>
      <c r="B53" s="454" t="s">
        <v>341</v>
      </c>
      <c r="C53" s="11"/>
      <c r="D53" s="11"/>
      <c r="E53" s="11"/>
      <c r="F53" s="11"/>
      <c r="G53" s="11"/>
      <c r="H53" s="18"/>
      <c r="I53" s="18"/>
      <c r="J53" s="18"/>
      <c r="K53" s="69">
        <v>0</v>
      </c>
    </row>
    <row r="54" spans="1:11" s="452" customFormat="1" ht="36" customHeight="1">
      <c r="A54" s="449" t="s">
        <v>40</v>
      </c>
      <c r="B54" s="454" t="s">
        <v>739</v>
      </c>
      <c r="C54" s="11"/>
      <c r="D54" s="11"/>
      <c r="E54" s="11"/>
      <c r="F54" s="11"/>
      <c r="G54" s="11"/>
      <c r="H54" s="18"/>
      <c r="I54" s="18"/>
      <c r="J54" s="18"/>
      <c r="K54" s="69"/>
    </row>
    <row r="55" spans="1:11" s="452" customFormat="1" ht="21" customHeight="1">
      <c r="A55" s="450" t="s">
        <v>709</v>
      </c>
      <c r="B55" s="451" t="s">
        <v>710</v>
      </c>
      <c r="C55" s="11"/>
      <c r="D55" s="11"/>
      <c r="E55" s="11"/>
      <c r="F55" s="11"/>
      <c r="G55" s="11"/>
      <c r="H55" s="18"/>
      <c r="I55" s="18"/>
      <c r="J55" s="18"/>
      <c r="K55" s="69">
        <f>SUM(K56:K56)</f>
        <v>330.2</v>
      </c>
    </row>
    <row r="56" spans="1:11" s="452" customFormat="1" ht="21" customHeight="1">
      <c r="A56" s="11" t="s">
        <v>711</v>
      </c>
      <c r="B56" s="451" t="s">
        <v>712</v>
      </c>
      <c r="C56" s="11" t="s">
        <v>591</v>
      </c>
      <c r="D56" s="11">
        <v>2.2</v>
      </c>
      <c r="E56" s="11"/>
      <c r="F56" s="11">
        <v>0.13</v>
      </c>
      <c r="G56" s="11">
        <v>10</v>
      </c>
      <c r="H56" s="10">
        <f>VLOOKUP(B56,B48:H52,7,0)</f>
        <v>12700000</v>
      </c>
      <c r="I56" s="10">
        <f>H56/G56/500</f>
        <v>2540</v>
      </c>
      <c r="J56" s="10"/>
      <c r="K56" s="10">
        <f>I56*F56</f>
        <v>330.2</v>
      </c>
    </row>
    <row r="57" spans="1:11" s="452" customFormat="1" ht="21" customHeight="1">
      <c r="A57" s="450" t="s">
        <v>709</v>
      </c>
      <c r="B57" s="451" t="s">
        <v>672</v>
      </c>
      <c r="C57" s="11" t="s">
        <v>701</v>
      </c>
      <c r="D57" s="11"/>
      <c r="E57" s="11"/>
      <c r="F57" s="453">
        <v>2.4</v>
      </c>
      <c r="G57" s="11"/>
      <c r="H57" s="10">
        <f>VLOOKUP(B57,B49:H53,7,0)</f>
        <v>1725</v>
      </c>
      <c r="I57" s="10">
        <v>1725</v>
      </c>
      <c r="J57" s="10"/>
      <c r="K57" s="317">
        <f>I57*F57</f>
        <v>4140</v>
      </c>
    </row>
    <row r="58" spans="1:11" s="452" customFormat="1" ht="21" customHeight="1">
      <c r="A58" s="449" t="s">
        <v>41</v>
      </c>
      <c r="B58" s="454" t="s">
        <v>359</v>
      </c>
      <c r="C58" s="11" t="s">
        <v>728</v>
      </c>
      <c r="D58" s="11"/>
      <c r="E58" s="11"/>
      <c r="F58" s="11"/>
      <c r="G58" s="11"/>
      <c r="H58" s="18"/>
      <c r="I58" s="18"/>
      <c r="J58" s="18"/>
      <c r="K58" s="69"/>
    </row>
    <row r="59" spans="1:11" s="452" customFormat="1" ht="21" customHeight="1">
      <c r="A59" s="450" t="s">
        <v>709</v>
      </c>
      <c r="B59" s="451" t="s">
        <v>710</v>
      </c>
      <c r="C59" s="11"/>
      <c r="D59" s="11"/>
      <c r="E59" s="11"/>
      <c r="F59" s="11"/>
      <c r="G59" s="11"/>
      <c r="H59" s="18"/>
      <c r="I59" s="18"/>
      <c r="J59" s="18"/>
      <c r="K59" s="69">
        <f>SUM(K60:K63)</f>
        <v>15589.8</v>
      </c>
    </row>
    <row r="60" spans="1:11" s="452" customFormat="1" ht="21" customHeight="1">
      <c r="A60" s="11" t="s">
        <v>711</v>
      </c>
      <c r="B60" s="451" t="s">
        <v>713</v>
      </c>
      <c r="C60" s="11" t="s">
        <v>591</v>
      </c>
      <c r="D60" s="11">
        <v>0.4</v>
      </c>
      <c r="E60" s="11"/>
      <c r="F60" s="453">
        <v>1.2</v>
      </c>
      <c r="G60" s="11">
        <v>5</v>
      </c>
      <c r="H60" s="10">
        <v>15000000</v>
      </c>
      <c r="I60" s="10">
        <f>H60/G60/500</f>
        <v>6000</v>
      </c>
      <c r="J60" s="10"/>
      <c r="K60" s="10">
        <f>I60*F60</f>
        <v>7200</v>
      </c>
    </row>
    <row r="61" spans="1:11" s="452" customFormat="1" ht="21" customHeight="1">
      <c r="A61" s="11"/>
      <c r="B61" s="451" t="s">
        <v>714</v>
      </c>
      <c r="C61" s="11" t="s">
        <v>591</v>
      </c>
      <c r="D61" s="11">
        <v>0.4</v>
      </c>
      <c r="E61" s="11"/>
      <c r="F61" s="453">
        <v>0.1</v>
      </c>
      <c r="G61" s="11">
        <v>10</v>
      </c>
      <c r="H61" s="10">
        <v>7200000</v>
      </c>
      <c r="I61" s="10">
        <f>H61/G61/500</f>
        <v>1440</v>
      </c>
      <c r="J61" s="10"/>
      <c r="K61" s="10">
        <f>I61*F61</f>
        <v>144</v>
      </c>
    </row>
    <row r="62" spans="1:11" s="452" customFormat="1" ht="21" customHeight="1">
      <c r="A62" s="11"/>
      <c r="B62" s="451" t="s">
        <v>715</v>
      </c>
      <c r="C62" s="11" t="s">
        <v>591</v>
      </c>
      <c r="D62" s="11">
        <v>1.5</v>
      </c>
      <c r="E62" s="11"/>
      <c r="F62" s="453">
        <v>0.3</v>
      </c>
      <c r="G62" s="11">
        <v>10</v>
      </c>
      <c r="H62" s="10">
        <v>126000000</v>
      </c>
      <c r="I62" s="10">
        <f>H62/G62/500</f>
        <v>25200</v>
      </c>
      <c r="J62" s="10"/>
      <c r="K62" s="10">
        <f>I62*F62</f>
        <v>7560</v>
      </c>
    </row>
    <row r="63" spans="1:11" s="452" customFormat="1" ht="21" customHeight="1">
      <c r="A63" s="11"/>
      <c r="B63" s="451" t="s">
        <v>712</v>
      </c>
      <c r="C63" s="11" t="s">
        <v>591</v>
      </c>
      <c r="D63" s="11">
        <v>2.2</v>
      </c>
      <c r="E63" s="11"/>
      <c r="F63" s="453">
        <v>0.27</v>
      </c>
      <c r="G63" s="11">
        <v>10</v>
      </c>
      <c r="H63" s="10">
        <v>12700000</v>
      </c>
      <c r="I63" s="10">
        <f>H63/G63/500</f>
        <v>2540</v>
      </c>
      <c r="J63" s="10"/>
      <c r="K63" s="10">
        <f>I63*F63</f>
        <v>685.8000000000001</v>
      </c>
    </row>
    <row r="64" spans="1:11" s="452" customFormat="1" ht="21" customHeight="1">
      <c r="A64" s="450" t="s">
        <v>709</v>
      </c>
      <c r="B64" s="451" t="s">
        <v>672</v>
      </c>
      <c r="C64" s="11" t="s">
        <v>701</v>
      </c>
      <c r="D64" s="11"/>
      <c r="E64" s="11"/>
      <c r="F64" s="453">
        <v>13.14</v>
      </c>
      <c r="G64" s="11"/>
      <c r="H64" s="10">
        <v>1725</v>
      </c>
      <c r="I64" s="10">
        <v>1725</v>
      </c>
      <c r="J64" s="10"/>
      <c r="K64" s="317">
        <f>I64*F64</f>
        <v>22666.5</v>
      </c>
    </row>
    <row r="65" spans="1:11" s="452" customFormat="1" ht="42" customHeight="1">
      <c r="A65" s="449">
        <v>4</v>
      </c>
      <c r="B65" s="454" t="s">
        <v>361</v>
      </c>
      <c r="C65" s="11" t="s">
        <v>728</v>
      </c>
      <c r="D65" s="11"/>
      <c r="E65" s="11"/>
      <c r="F65" s="453"/>
      <c r="G65" s="11"/>
      <c r="H65" s="18"/>
      <c r="I65" s="18"/>
      <c r="J65" s="18"/>
      <c r="K65" s="69"/>
    </row>
    <row r="66" spans="1:11" s="452" customFormat="1" ht="27" customHeight="1">
      <c r="A66" s="449" t="s">
        <v>740</v>
      </c>
      <c r="B66" s="454" t="s">
        <v>186</v>
      </c>
      <c r="C66" s="11" t="s">
        <v>741</v>
      </c>
      <c r="D66" s="11"/>
      <c r="E66" s="11"/>
      <c r="F66" s="453"/>
      <c r="G66" s="11"/>
      <c r="H66" s="18"/>
      <c r="I66" s="18"/>
      <c r="J66" s="18"/>
      <c r="K66" s="69"/>
    </row>
    <row r="67" spans="1:11" s="452" customFormat="1" ht="21" customHeight="1">
      <c r="A67" s="450" t="s">
        <v>709</v>
      </c>
      <c r="B67" s="451" t="s">
        <v>710</v>
      </c>
      <c r="C67" s="11"/>
      <c r="D67" s="11"/>
      <c r="E67" s="11"/>
      <c r="F67" s="453"/>
      <c r="G67" s="11"/>
      <c r="H67" s="18"/>
      <c r="I67" s="18"/>
      <c r="J67" s="18"/>
      <c r="K67" s="69">
        <f>SUM(K68:K68)</f>
        <v>177.8</v>
      </c>
    </row>
    <row r="68" spans="1:11" s="452" customFormat="1" ht="21" customHeight="1">
      <c r="A68" s="11" t="s">
        <v>711</v>
      </c>
      <c r="B68" s="451" t="s">
        <v>712</v>
      </c>
      <c r="C68" s="11" t="s">
        <v>591</v>
      </c>
      <c r="D68" s="11">
        <v>2.2</v>
      </c>
      <c r="E68" s="11"/>
      <c r="F68" s="453">
        <v>0.07</v>
      </c>
      <c r="G68" s="11">
        <v>10</v>
      </c>
      <c r="H68" s="10">
        <v>12700000</v>
      </c>
      <c r="I68" s="10">
        <f>H68/G68/500</f>
        <v>2540</v>
      </c>
      <c r="J68" s="10"/>
      <c r="K68" s="10">
        <f>I68*F68</f>
        <v>177.8</v>
      </c>
    </row>
    <row r="69" spans="1:11" s="452" customFormat="1" ht="21" customHeight="1">
      <c r="A69" s="450" t="s">
        <v>709</v>
      </c>
      <c r="B69" s="451" t="s">
        <v>672</v>
      </c>
      <c r="C69" s="11" t="s">
        <v>701</v>
      </c>
      <c r="D69" s="11"/>
      <c r="E69" s="11"/>
      <c r="F69" s="453">
        <v>1.3</v>
      </c>
      <c r="G69" s="11"/>
      <c r="H69" s="10">
        <v>1725</v>
      </c>
      <c r="I69" s="10">
        <v>1725</v>
      </c>
      <c r="J69" s="10"/>
      <c r="K69" s="317">
        <f>I69*F69</f>
        <v>2242.5</v>
      </c>
    </row>
    <row r="70" spans="1:11" s="452" customFormat="1" ht="21" customHeight="1">
      <c r="A70" s="449" t="s">
        <v>742</v>
      </c>
      <c r="B70" s="454" t="s">
        <v>609</v>
      </c>
      <c r="C70" s="11" t="s">
        <v>689</v>
      </c>
      <c r="D70" s="11"/>
      <c r="E70" s="11"/>
      <c r="F70" s="453"/>
      <c r="G70" s="11"/>
      <c r="H70" s="18"/>
      <c r="I70" s="18"/>
      <c r="J70" s="18"/>
      <c r="K70" s="69"/>
    </row>
    <row r="71" spans="1:11" s="452" customFormat="1" ht="21" customHeight="1">
      <c r="A71" s="450" t="s">
        <v>709</v>
      </c>
      <c r="B71" s="451" t="s">
        <v>710</v>
      </c>
      <c r="C71" s="11"/>
      <c r="D71" s="11"/>
      <c r="E71" s="11"/>
      <c r="F71" s="453"/>
      <c r="G71" s="11"/>
      <c r="H71" s="18"/>
      <c r="I71" s="18"/>
      <c r="J71" s="69">
        <f>SUM(J72:J73)</f>
        <v>653.4</v>
      </c>
      <c r="K71" s="69">
        <f>SUM(K72:K73)</f>
        <v>477</v>
      </c>
    </row>
    <row r="72" spans="1:11" s="452" customFormat="1" ht="21" customHeight="1">
      <c r="A72" s="11" t="s">
        <v>711</v>
      </c>
      <c r="B72" s="451" t="s">
        <v>712</v>
      </c>
      <c r="C72" s="11" t="s">
        <v>591</v>
      </c>
      <c r="D72" s="11">
        <v>2.2</v>
      </c>
      <c r="E72" s="453">
        <v>0.21</v>
      </c>
      <c r="F72" s="453">
        <v>0.15</v>
      </c>
      <c r="G72" s="11">
        <v>10</v>
      </c>
      <c r="H72" s="10">
        <v>12700000</v>
      </c>
      <c r="I72" s="10">
        <f>H72/G72/500</f>
        <v>2540</v>
      </c>
      <c r="J72" s="10">
        <f>I72*E72</f>
        <v>533.4</v>
      </c>
      <c r="K72" s="10">
        <f>I72*F72</f>
        <v>381</v>
      </c>
    </row>
    <row r="73" spans="1:11" s="452" customFormat="1" ht="21" customHeight="1">
      <c r="A73" s="11"/>
      <c r="B73" s="451" t="s">
        <v>743</v>
      </c>
      <c r="C73" s="11" t="s">
        <v>591</v>
      </c>
      <c r="D73" s="11">
        <v>1.5</v>
      </c>
      <c r="E73" s="453">
        <v>0.3</v>
      </c>
      <c r="F73" s="453">
        <v>0.24</v>
      </c>
      <c r="G73" s="11">
        <v>10</v>
      </c>
      <c r="H73" s="10">
        <v>2000000</v>
      </c>
      <c r="I73" s="10">
        <f>H73/G73/500</f>
        <v>400</v>
      </c>
      <c r="J73" s="10">
        <f>I73*E73</f>
        <v>120</v>
      </c>
      <c r="K73" s="10">
        <f>I73*F73</f>
        <v>96</v>
      </c>
    </row>
    <row r="74" spans="1:11" s="452" customFormat="1" ht="21" customHeight="1">
      <c r="A74" s="450" t="s">
        <v>709</v>
      </c>
      <c r="B74" s="451" t="s">
        <v>672</v>
      </c>
      <c r="C74" s="11" t="s">
        <v>701</v>
      </c>
      <c r="D74" s="11"/>
      <c r="E74" s="11">
        <v>7.67</v>
      </c>
      <c r="F74" s="453">
        <v>5.8</v>
      </c>
      <c r="G74" s="11"/>
      <c r="H74" s="10">
        <v>1725</v>
      </c>
      <c r="I74" s="10">
        <v>1725</v>
      </c>
      <c r="J74" s="317">
        <f>I74*E74</f>
        <v>13230.75</v>
      </c>
      <c r="K74" s="317">
        <f>I74*F74</f>
        <v>10005</v>
      </c>
    </row>
    <row r="75" spans="1:11" s="452" customFormat="1" ht="21" customHeight="1">
      <c r="A75" s="449" t="s">
        <v>744</v>
      </c>
      <c r="B75" s="454" t="s">
        <v>610</v>
      </c>
      <c r="C75" s="11" t="s">
        <v>728</v>
      </c>
      <c r="D75" s="11"/>
      <c r="E75" s="11"/>
      <c r="F75" s="453"/>
      <c r="G75" s="11"/>
      <c r="H75" s="18"/>
      <c r="I75" s="18"/>
      <c r="J75" s="18"/>
      <c r="K75" s="69"/>
    </row>
    <row r="76" spans="1:11" s="452" customFormat="1" ht="21" customHeight="1">
      <c r="A76" s="450" t="s">
        <v>709</v>
      </c>
      <c r="B76" s="451" t="s">
        <v>710</v>
      </c>
      <c r="C76" s="11"/>
      <c r="D76" s="11"/>
      <c r="E76" s="11"/>
      <c r="F76" s="453"/>
      <c r="G76" s="11"/>
      <c r="H76" s="18"/>
      <c r="I76" s="18"/>
      <c r="J76" s="18"/>
      <c r="K76" s="69">
        <f>SUM(K77:K80)</f>
        <v>4541</v>
      </c>
    </row>
    <row r="77" spans="1:11" s="452" customFormat="1" ht="21" customHeight="1">
      <c r="A77" s="11" t="s">
        <v>711</v>
      </c>
      <c r="B77" s="451" t="s">
        <v>713</v>
      </c>
      <c r="C77" s="11" t="s">
        <v>591</v>
      </c>
      <c r="D77" s="11">
        <v>0.4</v>
      </c>
      <c r="E77" s="11"/>
      <c r="F77" s="453">
        <v>0.3</v>
      </c>
      <c r="G77" s="11">
        <v>5</v>
      </c>
      <c r="H77" s="10">
        <v>15000000</v>
      </c>
      <c r="I77" s="10">
        <f>H77/G77/500</f>
        <v>6000</v>
      </c>
      <c r="J77" s="10"/>
      <c r="K77" s="10">
        <f>I77*F77</f>
        <v>1800</v>
      </c>
    </row>
    <row r="78" spans="1:11" s="452" customFormat="1" ht="21" customHeight="1">
      <c r="A78" s="11"/>
      <c r="B78" s="451" t="s">
        <v>714</v>
      </c>
      <c r="C78" s="11" t="s">
        <v>591</v>
      </c>
      <c r="D78" s="11">
        <v>0.4</v>
      </c>
      <c r="E78" s="11"/>
      <c r="F78" s="453">
        <v>0.03</v>
      </c>
      <c r="G78" s="11">
        <v>10</v>
      </c>
      <c r="H78" s="10">
        <v>7200000</v>
      </c>
      <c r="I78" s="10">
        <f>H78/G78/500</f>
        <v>1440</v>
      </c>
      <c r="J78" s="10"/>
      <c r="K78" s="10">
        <f>I78*F78</f>
        <v>43.199999999999996</v>
      </c>
    </row>
    <row r="79" spans="1:11" s="452" customFormat="1" ht="21" customHeight="1">
      <c r="A79" s="11"/>
      <c r="B79" s="451" t="s">
        <v>715</v>
      </c>
      <c r="C79" s="11" t="s">
        <v>591</v>
      </c>
      <c r="D79" s="11">
        <v>1.5</v>
      </c>
      <c r="E79" s="11"/>
      <c r="F79" s="453">
        <v>0.1</v>
      </c>
      <c r="G79" s="11">
        <v>10</v>
      </c>
      <c r="H79" s="10">
        <v>126000000</v>
      </c>
      <c r="I79" s="10">
        <f>H79/G79/500</f>
        <v>25200</v>
      </c>
      <c r="J79" s="10"/>
      <c r="K79" s="10">
        <f>I79*F79</f>
        <v>2520</v>
      </c>
    </row>
    <row r="80" spans="1:11" s="452" customFormat="1" ht="21" customHeight="1">
      <c r="A80" s="11"/>
      <c r="B80" s="451" t="s">
        <v>712</v>
      </c>
      <c r="C80" s="11" t="s">
        <v>591</v>
      </c>
      <c r="D80" s="11">
        <v>2.2</v>
      </c>
      <c r="E80" s="11"/>
      <c r="F80" s="453">
        <v>0.07</v>
      </c>
      <c r="G80" s="11">
        <v>10</v>
      </c>
      <c r="H80" s="10">
        <v>12700000</v>
      </c>
      <c r="I80" s="10">
        <f>H80/G80/500</f>
        <v>2540</v>
      </c>
      <c r="J80" s="10"/>
      <c r="K80" s="10">
        <f>I80*F80</f>
        <v>177.8</v>
      </c>
    </row>
    <row r="81" spans="1:11" s="452" customFormat="1" ht="21" customHeight="1">
      <c r="A81" s="458" t="s">
        <v>709</v>
      </c>
      <c r="B81" s="459" t="s">
        <v>672</v>
      </c>
      <c r="C81" s="440" t="s">
        <v>701</v>
      </c>
      <c r="D81" s="440"/>
      <c r="E81" s="440"/>
      <c r="F81" s="440">
        <v>3.66</v>
      </c>
      <c r="G81" s="440"/>
      <c r="H81" s="428">
        <v>1725</v>
      </c>
      <c r="I81" s="428">
        <v>1725</v>
      </c>
      <c r="J81" s="428"/>
      <c r="K81" s="460">
        <f>I81*F81</f>
        <v>6313.5</v>
      </c>
    </row>
    <row r="82" spans="1:11" s="452" customFormat="1" ht="21" customHeight="1">
      <c r="A82" s="470"/>
      <c r="B82" s="445"/>
      <c r="C82" s="431"/>
      <c r="D82" s="431"/>
      <c r="E82" s="431"/>
      <c r="F82" s="471"/>
      <c r="G82" s="431"/>
      <c r="H82" s="472"/>
      <c r="I82" s="472"/>
      <c r="J82" s="472"/>
      <c r="K82" s="473"/>
    </row>
    <row r="84" spans="1:7" ht="19.5" customHeight="1">
      <c r="A84" s="605" t="s">
        <v>7</v>
      </c>
      <c r="B84" s="605" t="s">
        <v>8</v>
      </c>
      <c r="C84" s="607" t="s">
        <v>44</v>
      </c>
      <c r="D84" s="605" t="s">
        <v>601</v>
      </c>
      <c r="E84" s="383"/>
      <c r="F84" s="625" t="s">
        <v>569</v>
      </c>
      <c r="G84" s="626"/>
    </row>
    <row r="85" spans="1:7" ht="19.5" customHeight="1">
      <c r="A85" s="641"/>
      <c r="B85" s="641"/>
      <c r="C85" s="641"/>
      <c r="D85" s="641"/>
      <c r="E85" s="55"/>
      <c r="F85" s="55" t="s">
        <v>710</v>
      </c>
      <c r="G85" s="55" t="s">
        <v>672</v>
      </c>
    </row>
    <row r="86" spans="1:7" ht="42.75" customHeight="1">
      <c r="A86" s="390" t="s">
        <v>56</v>
      </c>
      <c r="B86" s="391" t="s">
        <v>289</v>
      </c>
      <c r="C86" s="357"/>
      <c r="D86" s="436"/>
      <c r="E86" s="436"/>
      <c r="F86" s="357"/>
      <c r="G86" s="357"/>
    </row>
    <row r="87" spans="1:7" ht="16.5" customHeight="1">
      <c r="A87" s="31" t="s">
        <v>290</v>
      </c>
      <c r="B87" s="45" t="s">
        <v>291</v>
      </c>
      <c r="C87" s="18"/>
      <c r="D87" s="126"/>
      <c r="E87" s="126"/>
      <c r="F87" s="18"/>
      <c r="G87" s="18"/>
    </row>
    <row r="88" spans="1:7" ht="42" customHeight="1">
      <c r="A88" s="31" t="s">
        <v>292</v>
      </c>
      <c r="B88" s="45" t="s">
        <v>293</v>
      </c>
      <c r="C88" s="71"/>
      <c r="D88" s="126"/>
      <c r="E88" s="126"/>
      <c r="F88" s="10"/>
      <c r="G88" s="10"/>
    </row>
    <row r="89" spans="1:7" ht="16.5" customHeight="1">
      <c r="A89" s="3"/>
      <c r="B89" s="2"/>
      <c r="C89" s="18"/>
      <c r="D89" s="126"/>
      <c r="E89" s="126"/>
      <c r="F89" s="10"/>
      <c r="G89" s="10"/>
    </row>
    <row r="90" spans="1:7" ht="16.5" customHeight="1">
      <c r="A90" s="3"/>
      <c r="B90" s="2"/>
      <c r="C90" s="18"/>
      <c r="D90" s="126"/>
      <c r="E90" s="126"/>
      <c r="F90" s="10"/>
      <c r="G90" s="10"/>
    </row>
    <row r="91" spans="1:7" ht="20.25" customHeight="1">
      <c r="A91" s="3" t="s">
        <v>294</v>
      </c>
      <c r="B91" s="2" t="s">
        <v>295</v>
      </c>
      <c r="C91" s="71" t="s">
        <v>621</v>
      </c>
      <c r="D91" s="126"/>
      <c r="E91" s="126"/>
      <c r="F91" s="10">
        <f>$K$8</f>
        <v>0</v>
      </c>
      <c r="G91" s="10">
        <f>$K$8</f>
        <v>0</v>
      </c>
    </row>
    <row r="92" spans="1:7" ht="16.5" customHeight="1">
      <c r="A92" s="3"/>
      <c r="B92" s="2"/>
      <c r="C92" s="18"/>
      <c r="D92" s="126"/>
      <c r="E92" s="126"/>
      <c r="F92" s="10"/>
      <c r="G92" s="10"/>
    </row>
    <row r="93" spans="1:7" ht="16.5" customHeight="1">
      <c r="A93" s="3"/>
      <c r="B93" s="2"/>
      <c r="C93" s="9"/>
      <c r="D93" s="126"/>
      <c r="E93" s="126"/>
      <c r="F93" s="10"/>
      <c r="G93" s="10"/>
    </row>
    <row r="94" spans="1:7" ht="16.5" customHeight="1">
      <c r="A94" s="3" t="s">
        <v>296</v>
      </c>
      <c r="B94" s="2" t="s">
        <v>297</v>
      </c>
      <c r="C94" s="71" t="s">
        <v>621</v>
      </c>
      <c r="D94" s="126"/>
      <c r="E94" s="126"/>
      <c r="F94" s="10">
        <f>$K$8</f>
        <v>0</v>
      </c>
      <c r="G94" s="10">
        <f>$K$8</f>
        <v>0</v>
      </c>
    </row>
    <row r="95" spans="1:7" ht="16.5" customHeight="1">
      <c r="A95" s="3"/>
      <c r="B95" s="2"/>
      <c r="C95" s="9"/>
      <c r="D95" s="126"/>
      <c r="E95" s="126"/>
      <c r="F95" s="10"/>
      <c r="G95" s="10"/>
    </row>
    <row r="96" spans="1:7" ht="16.5" customHeight="1">
      <c r="A96" s="3"/>
      <c r="B96" s="2"/>
      <c r="C96" s="18"/>
      <c r="D96" s="126"/>
      <c r="E96" s="126"/>
      <c r="F96" s="10"/>
      <c r="G96" s="10"/>
    </row>
    <row r="97" spans="1:7" ht="16.5" customHeight="1">
      <c r="A97" s="3" t="s">
        <v>298</v>
      </c>
      <c r="B97" s="2" t="s">
        <v>299</v>
      </c>
      <c r="C97" s="71" t="s">
        <v>621</v>
      </c>
      <c r="D97" s="126"/>
      <c r="E97" s="126"/>
      <c r="F97" s="10">
        <f>$K$8</f>
        <v>0</v>
      </c>
      <c r="G97" s="10">
        <f>$K$8</f>
        <v>0</v>
      </c>
    </row>
    <row r="98" spans="1:7" ht="16.5" customHeight="1">
      <c r="A98" s="3"/>
      <c r="B98" s="2"/>
      <c r="C98" s="18"/>
      <c r="D98" s="126"/>
      <c r="E98" s="126"/>
      <c r="F98" s="10"/>
      <c r="G98" s="10"/>
    </row>
    <row r="99" spans="1:7" ht="16.5" customHeight="1">
      <c r="A99" s="3"/>
      <c r="B99" s="2"/>
      <c r="C99" s="9"/>
      <c r="D99" s="126"/>
      <c r="E99" s="126"/>
      <c r="F99" s="10"/>
      <c r="G99" s="10"/>
    </row>
    <row r="100" spans="1:7" ht="16.5" customHeight="1">
      <c r="A100" s="3" t="s">
        <v>300</v>
      </c>
      <c r="B100" s="2" t="s">
        <v>301</v>
      </c>
      <c r="C100" s="71" t="s">
        <v>621</v>
      </c>
      <c r="D100" s="126"/>
      <c r="E100" s="126"/>
      <c r="F100" s="10">
        <f>$K$8</f>
        <v>0</v>
      </c>
      <c r="G100" s="10">
        <f>$K$8</f>
        <v>0</v>
      </c>
    </row>
    <row r="101" spans="1:7" ht="16.5" customHeight="1">
      <c r="A101" s="6"/>
      <c r="B101" s="45"/>
      <c r="C101" s="18"/>
      <c r="D101" s="126"/>
      <c r="E101" s="126"/>
      <c r="F101" s="10"/>
      <c r="G101" s="10"/>
    </row>
    <row r="102" spans="1:7" ht="16.5" customHeight="1">
      <c r="A102" s="3"/>
      <c r="B102" s="18"/>
      <c r="C102" s="18"/>
      <c r="D102" s="126"/>
      <c r="E102" s="126"/>
      <c r="F102" s="10"/>
      <c r="G102" s="10"/>
    </row>
    <row r="103" spans="1:7" ht="16.5" customHeight="1">
      <c r="A103" s="3" t="s">
        <v>302</v>
      </c>
      <c r="B103" s="2" t="s">
        <v>304</v>
      </c>
      <c r="C103" s="71" t="s">
        <v>621</v>
      </c>
      <c r="D103" s="126"/>
      <c r="E103" s="126"/>
      <c r="F103" s="10">
        <f>$K$8</f>
        <v>0</v>
      </c>
      <c r="G103" s="10">
        <f>$K$8</f>
        <v>0</v>
      </c>
    </row>
    <row r="104" spans="1:7" ht="16.5" customHeight="1">
      <c r="A104" s="3"/>
      <c r="B104" s="18"/>
      <c r="C104" s="18"/>
      <c r="D104" s="126"/>
      <c r="E104" s="126"/>
      <c r="F104" s="10"/>
      <c r="G104" s="10"/>
    </row>
    <row r="105" spans="1:7" ht="16.5" customHeight="1">
      <c r="A105" s="3"/>
      <c r="B105" s="18"/>
      <c r="C105" s="18"/>
      <c r="D105" s="126"/>
      <c r="E105" s="126"/>
      <c r="F105" s="10"/>
      <c r="G105" s="10"/>
    </row>
    <row r="106" spans="1:7" ht="16.5" customHeight="1">
      <c r="A106" s="3" t="s">
        <v>303</v>
      </c>
      <c r="B106" s="2" t="s">
        <v>305</v>
      </c>
      <c r="C106" s="71" t="s">
        <v>621</v>
      </c>
      <c r="D106" s="126"/>
      <c r="E106" s="126"/>
      <c r="F106" s="10">
        <f>$K$8</f>
        <v>0</v>
      </c>
      <c r="G106" s="10">
        <f>$K$8</f>
        <v>0</v>
      </c>
    </row>
    <row r="107" spans="1:7" ht="16.5" customHeight="1">
      <c r="A107" s="3"/>
      <c r="B107" s="18"/>
      <c r="C107" s="119"/>
      <c r="D107" s="126"/>
      <c r="E107" s="126"/>
      <c r="F107" s="10"/>
      <c r="G107" s="10"/>
    </row>
    <row r="108" spans="1:7" ht="16.5" customHeight="1">
      <c r="A108" s="31"/>
      <c r="B108" s="45"/>
      <c r="C108" s="48"/>
      <c r="D108" s="126"/>
      <c r="E108" s="126"/>
      <c r="F108" s="10"/>
      <c r="G108" s="10"/>
    </row>
    <row r="109" spans="1:7" ht="16.5" customHeight="1">
      <c r="A109" s="3" t="s">
        <v>306</v>
      </c>
      <c r="B109" s="2" t="s">
        <v>307</v>
      </c>
      <c r="C109" s="71" t="s">
        <v>621</v>
      </c>
      <c r="D109" s="126"/>
      <c r="E109" s="126"/>
      <c r="F109" s="10">
        <f>$K$8</f>
        <v>0</v>
      </c>
      <c r="G109" s="10">
        <f>$K$8</f>
        <v>0</v>
      </c>
    </row>
    <row r="110" spans="1:7" ht="16.5" customHeight="1">
      <c r="A110" s="31"/>
      <c r="B110" s="45"/>
      <c r="C110" s="50"/>
      <c r="D110" s="126"/>
      <c r="E110" s="126"/>
      <c r="F110" s="10"/>
      <c r="G110" s="10"/>
    </row>
    <row r="111" spans="1:7" ht="16.5" customHeight="1">
      <c r="A111" s="31"/>
      <c r="B111" s="45"/>
      <c r="C111" s="9"/>
      <c r="D111" s="126"/>
      <c r="E111" s="126"/>
      <c r="F111" s="317"/>
      <c r="G111" s="317"/>
    </row>
    <row r="112" spans="1:7" ht="16.5" customHeight="1">
      <c r="A112" s="31" t="s">
        <v>311</v>
      </c>
      <c r="B112" s="45" t="s">
        <v>312</v>
      </c>
      <c r="C112" s="71" t="s">
        <v>613</v>
      </c>
      <c r="D112" s="126"/>
      <c r="E112" s="126"/>
      <c r="F112" s="317">
        <f>$K$10</f>
        <v>1566.6000000000001</v>
      </c>
      <c r="G112" s="317">
        <f>$K$15</f>
        <v>2363.25</v>
      </c>
    </row>
    <row r="113" spans="1:7" ht="16.5" customHeight="1">
      <c r="A113" s="31"/>
      <c r="B113" s="45"/>
      <c r="C113" s="45"/>
      <c r="D113" s="126"/>
      <c r="E113" s="126"/>
      <c r="F113" s="10"/>
      <c r="G113" s="10"/>
    </row>
    <row r="114" spans="1:7" ht="16.5" customHeight="1">
      <c r="A114" s="31"/>
      <c r="B114" s="45"/>
      <c r="C114" s="9"/>
      <c r="D114" s="126"/>
      <c r="E114" s="126"/>
      <c r="F114" s="10"/>
      <c r="G114" s="10"/>
    </row>
    <row r="115" spans="1:7" ht="16.5" customHeight="1">
      <c r="A115" s="31" t="s">
        <v>308</v>
      </c>
      <c r="B115" s="45" t="s">
        <v>309</v>
      </c>
      <c r="C115" s="2"/>
      <c r="D115" s="126"/>
      <c r="E115" s="126"/>
      <c r="F115" s="10"/>
      <c r="G115" s="10"/>
    </row>
    <row r="116" spans="1:7" ht="16.5" customHeight="1">
      <c r="A116" s="31" t="s">
        <v>310</v>
      </c>
      <c r="B116" s="4" t="s">
        <v>186</v>
      </c>
      <c r="C116" s="71" t="s">
        <v>613</v>
      </c>
      <c r="D116" s="126"/>
      <c r="E116" s="126"/>
      <c r="F116" s="317">
        <f>$K$17</f>
        <v>0</v>
      </c>
      <c r="G116" s="317">
        <f>$K$17</f>
        <v>0</v>
      </c>
    </row>
    <row r="117" spans="1:7" ht="16.5" customHeight="1">
      <c r="A117" s="3"/>
      <c r="B117" s="2"/>
      <c r="C117" s="2"/>
      <c r="D117" s="126"/>
      <c r="E117" s="126"/>
      <c r="F117" s="10"/>
      <c r="G117" s="10"/>
    </row>
    <row r="118" spans="1:7" ht="16.5" customHeight="1">
      <c r="A118" s="3"/>
      <c r="B118" s="2"/>
      <c r="C118" s="45"/>
      <c r="D118" s="126"/>
      <c r="E118" s="126"/>
      <c r="F118" s="10"/>
      <c r="G118" s="10"/>
    </row>
    <row r="119" spans="1:7" ht="16.5" customHeight="1">
      <c r="A119" s="31" t="s">
        <v>313</v>
      </c>
      <c r="B119" s="4" t="s">
        <v>314</v>
      </c>
      <c r="C119" s="9"/>
      <c r="D119" s="126"/>
      <c r="E119" s="126"/>
      <c r="F119" s="10"/>
      <c r="G119" s="10"/>
    </row>
    <row r="120" spans="1:7" ht="16.5" customHeight="1">
      <c r="A120" s="3" t="s">
        <v>315</v>
      </c>
      <c r="B120" s="2" t="s">
        <v>316</v>
      </c>
      <c r="C120" s="9"/>
      <c r="D120" s="126"/>
      <c r="E120" s="126"/>
      <c r="F120" s="10"/>
      <c r="G120" s="10"/>
    </row>
    <row r="121" spans="1:7" ht="16.5" customHeight="1">
      <c r="A121" s="5" t="s">
        <v>43</v>
      </c>
      <c r="B121" s="2" t="s">
        <v>94</v>
      </c>
      <c r="C121" s="71" t="s">
        <v>690</v>
      </c>
      <c r="D121" s="126">
        <v>1</v>
      </c>
      <c r="E121" s="126"/>
      <c r="F121" s="10">
        <f>ROUND($K$20*D121,0)</f>
        <v>111252</v>
      </c>
      <c r="G121" s="10">
        <f>ROUND($K$22*D121,0)</f>
        <v>1396215</v>
      </c>
    </row>
    <row r="122" spans="1:7" ht="14.25" customHeight="1">
      <c r="A122" s="3"/>
      <c r="B122" s="2"/>
      <c r="C122" s="9"/>
      <c r="D122" s="126"/>
      <c r="E122" s="126"/>
      <c r="F122" s="10"/>
      <c r="G122" s="10"/>
    </row>
    <row r="123" spans="1:7" ht="16.5" customHeight="1">
      <c r="A123" s="3"/>
      <c r="B123" s="2"/>
      <c r="C123" s="9"/>
      <c r="D123" s="126"/>
      <c r="E123" s="126"/>
      <c r="F123" s="10"/>
      <c r="G123" s="10"/>
    </row>
    <row r="124" spans="1:7" ht="16.5" customHeight="1">
      <c r="A124" s="5" t="s">
        <v>43</v>
      </c>
      <c r="B124" s="39" t="s">
        <v>108</v>
      </c>
      <c r="C124" s="71" t="s">
        <v>690</v>
      </c>
      <c r="D124" s="126">
        <v>1</v>
      </c>
      <c r="E124" s="126"/>
      <c r="F124" s="10">
        <f>ROUND($K$20*D124,0)</f>
        <v>111252</v>
      </c>
      <c r="G124" s="10">
        <f>ROUND($K$22*D124,0)</f>
        <v>1396215</v>
      </c>
    </row>
    <row r="125" spans="1:7" ht="17.25" customHeight="1">
      <c r="A125" s="31"/>
      <c r="B125" s="45"/>
      <c r="C125" s="9"/>
      <c r="D125" s="126"/>
      <c r="E125" s="126"/>
      <c r="F125" s="10"/>
      <c r="G125" s="10"/>
    </row>
    <row r="126" spans="1:7" ht="16.5" customHeight="1">
      <c r="A126" s="31"/>
      <c r="B126" s="45"/>
      <c r="C126" s="9"/>
      <c r="D126" s="126"/>
      <c r="E126" s="126"/>
      <c r="F126" s="10"/>
      <c r="G126" s="10"/>
    </row>
    <row r="127" spans="1:7" ht="16.5" customHeight="1">
      <c r="A127" s="5" t="s">
        <v>43</v>
      </c>
      <c r="B127" s="2" t="s">
        <v>60</v>
      </c>
      <c r="C127" s="71" t="s">
        <v>690</v>
      </c>
      <c r="D127" s="126">
        <v>1</v>
      </c>
      <c r="E127" s="126"/>
      <c r="F127" s="10">
        <f>ROUND($K$20*D127,0)</f>
        <v>111252</v>
      </c>
      <c r="G127" s="10">
        <f>ROUND($K$22*D127,0)</f>
        <v>1396215</v>
      </c>
    </row>
    <row r="128" spans="1:7" ht="13.5" customHeight="1">
      <c r="A128" s="31"/>
      <c r="B128" s="45"/>
      <c r="C128" s="2"/>
      <c r="D128" s="126"/>
      <c r="E128" s="126"/>
      <c r="F128" s="10"/>
      <c r="G128" s="10"/>
    </row>
    <row r="129" spans="1:7" ht="16.5" customHeight="1">
      <c r="A129" s="31"/>
      <c r="B129" s="2"/>
      <c r="C129" s="9"/>
      <c r="D129" s="126"/>
      <c r="E129" s="126"/>
      <c r="F129" s="10"/>
      <c r="G129" s="10"/>
    </row>
    <row r="130" spans="1:7" ht="16.5" customHeight="1">
      <c r="A130" s="5" t="s">
        <v>43</v>
      </c>
      <c r="B130" s="2" t="s">
        <v>317</v>
      </c>
      <c r="C130" s="71" t="s">
        <v>690</v>
      </c>
      <c r="D130" s="126">
        <v>1</v>
      </c>
      <c r="E130" s="126"/>
      <c r="F130" s="10">
        <f>ROUND($K$20*D130,0)</f>
        <v>111252</v>
      </c>
      <c r="G130" s="10">
        <f>ROUND($K$22*D130,0)</f>
        <v>1396215</v>
      </c>
    </row>
    <row r="131" spans="1:7" ht="16.5" customHeight="1">
      <c r="A131" s="31"/>
      <c r="B131" s="45"/>
      <c r="C131" s="9"/>
      <c r="D131" s="126"/>
      <c r="E131" s="126"/>
      <c r="F131" s="10"/>
      <c r="G131" s="10"/>
    </row>
    <row r="132" spans="1:7" ht="16.5" customHeight="1">
      <c r="A132" s="31"/>
      <c r="B132" s="45"/>
      <c r="C132" s="2"/>
      <c r="D132" s="126"/>
      <c r="E132" s="126"/>
      <c r="F132" s="10"/>
      <c r="G132" s="10"/>
    </row>
    <row r="133" spans="1:7" ht="16.5" customHeight="1">
      <c r="A133" s="5" t="s">
        <v>43</v>
      </c>
      <c r="B133" s="2" t="s">
        <v>90</v>
      </c>
      <c r="C133" s="71" t="s">
        <v>690</v>
      </c>
      <c r="D133" s="126">
        <v>0.6</v>
      </c>
      <c r="E133" s="126"/>
      <c r="F133" s="10">
        <f>ROUND($K$20*D133,0)</f>
        <v>66751</v>
      </c>
      <c r="G133" s="10">
        <f>ROUND($K$22*D133,0)</f>
        <v>837729</v>
      </c>
    </row>
    <row r="134" spans="1:7" ht="19.5" customHeight="1">
      <c r="A134" s="31"/>
      <c r="B134" s="45"/>
      <c r="C134" s="2"/>
      <c r="D134" s="3"/>
      <c r="E134" s="3"/>
      <c r="F134" s="10"/>
      <c r="G134" s="10"/>
    </row>
    <row r="135" spans="1:7" ht="19.5" customHeight="1">
      <c r="A135" s="3"/>
      <c r="B135" s="2"/>
      <c r="C135" s="9"/>
      <c r="D135" s="3"/>
      <c r="E135" s="3"/>
      <c r="F135" s="10"/>
      <c r="G135" s="10"/>
    </row>
    <row r="136" spans="1:7" ht="19.5" customHeight="1">
      <c r="A136" s="5" t="s">
        <v>43</v>
      </c>
      <c r="B136" s="2" t="s">
        <v>92</v>
      </c>
      <c r="C136" s="71" t="s">
        <v>690</v>
      </c>
      <c r="D136" s="126">
        <v>1</v>
      </c>
      <c r="E136" s="126"/>
      <c r="F136" s="10">
        <f>ROUND($K$20*D136,0)</f>
        <v>111252</v>
      </c>
      <c r="G136" s="10">
        <f>ROUND($K$22*D136,0)</f>
        <v>1396215</v>
      </c>
    </row>
    <row r="137" spans="1:7" ht="19.5" customHeight="1">
      <c r="A137" s="3"/>
      <c r="B137" s="2"/>
      <c r="C137" s="45"/>
      <c r="D137" s="3"/>
      <c r="E137" s="3"/>
      <c r="F137" s="10"/>
      <c r="G137" s="10"/>
    </row>
    <row r="138" spans="1:7" ht="19.5" customHeight="1">
      <c r="A138" s="28"/>
      <c r="B138" s="44"/>
      <c r="C138" s="9"/>
      <c r="D138" s="3"/>
      <c r="E138" s="3"/>
      <c r="F138" s="10"/>
      <c r="G138" s="10"/>
    </row>
    <row r="139" spans="1:7" ht="19.5" customHeight="1">
      <c r="A139" s="3" t="s">
        <v>318</v>
      </c>
      <c r="B139" s="2" t="s">
        <v>319</v>
      </c>
      <c r="C139" s="71" t="s">
        <v>624</v>
      </c>
      <c r="D139" s="3"/>
      <c r="E139" s="3"/>
      <c r="F139" s="10">
        <f>$K$24</f>
        <v>101.60000000000001</v>
      </c>
      <c r="G139" s="10">
        <f>$K$26</f>
        <v>1276.5</v>
      </c>
    </row>
    <row r="140" spans="1:7" ht="19.5" customHeight="1">
      <c r="A140" s="3"/>
      <c r="B140" s="2"/>
      <c r="C140" s="9"/>
      <c r="D140" s="3"/>
      <c r="E140" s="3"/>
      <c r="F140" s="10"/>
      <c r="G140" s="10"/>
    </row>
    <row r="141" spans="1:7" ht="19.5" customHeight="1">
      <c r="A141" s="3"/>
      <c r="B141" s="2"/>
      <c r="C141" s="18"/>
      <c r="D141" s="3"/>
      <c r="E141" s="3"/>
      <c r="F141" s="10"/>
      <c r="G141" s="10"/>
    </row>
    <row r="142" spans="1:7" ht="19.5" customHeight="1">
      <c r="A142" s="3" t="s">
        <v>320</v>
      </c>
      <c r="B142" s="2" t="s">
        <v>321</v>
      </c>
      <c r="C142" s="71" t="s">
        <v>683</v>
      </c>
      <c r="D142" s="3"/>
      <c r="E142" s="3"/>
      <c r="F142" s="10">
        <f>$K$28</f>
        <v>25.400000000000002</v>
      </c>
      <c r="G142" s="10">
        <f>$K$30</f>
        <v>310.5</v>
      </c>
    </row>
    <row r="143" spans="1:7" ht="19.5" customHeight="1">
      <c r="A143" s="3"/>
      <c r="B143" s="2"/>
      <c r="C143" s="45"/>
      <c r="D143" s="3"/>
      <c r="E143" s="3"/>
      <c r="F143" s="10"/>
      <c r="G143" s="10"/>
    </row>
    <row r="144" spans="1:7" ht="19.5" customHeight="1">
      <c r="A144" s="3"/>
      <c r="B144" s="2"/>
      <c r="C144" s="45"/>
      <c r="D144" s="3"/>
      <c r="E144" s="3"/>
      <c r="F144" s="10"/>
      <c r="G144" s="10"/>
    </row>
    <row r="145" spans="1:7" ht="19.5" customHeight="1">
      <c r="A145" s="3" t="s">
        <v>322</v>
      </c>
      <c r="B145" s="2" t="s">
        <v>323</v>
      </c>
      <c r="C145" s="2"/>
      <c r="D145" s="3"/>
      <c r="E145" s="3"/>
      <c r="F145" s="10"/>
      <c r="G145" s="10"/>
    </row>
    <row r="146" spans="1:7" ht="19.5" customHeight="1">
      <c r="A146" s="5" t="s">
        <v>43</v>
      </c>
      <c r="B146" s="2" t="s">
        <v>324</v>
      </c>
      <c r="C146" s="71" t="s">
        <v>684</v>
      </c>
      <c r="D146" s="126">
        <v>1</v>
      </c>
      <c r="E146" s="126"/>
      <c r="F146" s="10">
        <f>ROUND($K$32*D146,0)</f>
        <v>392</v>
      </c>
      <c r="G146" s="10">
        <f>ROUND($K$36*D146,0)</f>
        <v>1035</v>
      </c>
    </row>
    <row r="147" spans="1:7" ht="19.5" customHeight="1">
      <c r="A147" s="28"/>
      <c r="B147" s="44"/>
      <c r="C147" s="2"/>
      <c r="D147" s="126"/>
      <c r="E147" s="126"/>
      <c r="F147" s="10"/>
      <c r="G147" s="10"/>
    </row>
    <row r="148" spans="1:7" ht="19.5" customHeight="1">
      <c r="A148" s="3"/>
      <c r="B148" s="2"/>
      <c r="C148" s="71"/>
      <c r="D148" s="126"/>
      <c r="E148" s="126"/>
      <c r="F148" s="10"/>
      <c r="G148" s="10"/>
    </row>
    <row r="149" spans="1:7" ht="19.5" customHeight="1">
      <c r="A149" s="5" t="s">
        <v>43</v>
      </c>
      <c r="B149" s="2" t="s">
        <v>325</v>
      </c>
      <c r="C149" s="71" t="s">
        <v>684</v>
      </c>
      <c r="D149" s="126">
        <v>2</v>
      </c>
      <c r="E149" s="126"/>
      <c r="F149" s="10">
        <f>ROUND($K$32*D149,0)</f>
        <v>784</v>
      </c>
      <c r="G149" s="10">
        <f>ROUND($K$36*D149,0)</f>
        <v>2070</v>
      </c>
    </row>
    <row r="150" spans="1:7" ht="24" customHeight="1">
      <c r="A150" s="31"/>
      <c r="B150" s="45"/>
      <c r="C150" s="71"/>
      <c r="D150" s="126"/>
      <c r="E150" s="126"/>
      <c r="F150" s="10"/>
      <c r="G150" s="10"/>
    </row>
    <row r="151" spans="1:7" ht="19.5" customHeight="1">
      <c r="A151" s="3"/>
      <c r="B151" s="2"/>
      <c r="C151" s="2"/>
      <c r="D151" s="126"/>
      <c r="E151" s="126"/>
      <c r="F151" s="10"/>
      <c r="G151" s="10"/>
    </row>
    <row r="152" spans="1:7" ht="19.5" customHeight="1">
      <c r="A152" s="5" t="s">
        <v>43</v>
      </c>
      <c r="B152" s="2" t="s">
        <v>326</v>
      </c>
      <c r="C152" s="71" t="s">
        <v>684</v>
      </c>
      <c r="D152" s="126">
        <v>1.5</v>
      </c>
      <c r="E152" s="126"/>
      <c r="F152" s="10">
        <f>ROUND($K$32*D152,0)</f>
        <v>588</v>
      </c>
      <c r="G152" s="10">
        <f>ROUND($K$36*D152,0)</f>
        <v>1553</v>
      </c>
    </row>
    <row r="153" spans="1:7" ht="15" customHeight="1">
      <c r="A153" s="31"/>
      <c r="B153" s="45"/>
      <c r="C153" s="2"/>
      <c r="D153" s="126"/>
      <c r="E153" s="126"/>
      <c r="F153" s="10"/>
      <c r="G153" s="10"/>
    </row>
    <row r="154" spans="1:7" ht="19.5" customHeight="1">
      <c r="A154" s="3"/>
      <c r="B154" s="22"/>
      <c r="C154" s="45"/>
      <c r="D154" s="126"/>
      <c r="E154" s="126"/>
      <c r="F154" s="10"/>
      <c r="G154" s="10"/>
    </row>
    <row r="155" spans="1:7" ht="19.5" customHeight="1">
      <c r="A155" s="5" t="s">
        <v>43</v>
      </c>
      <c r="B155" s="2" t="s">
        <v>327</v>
      </c>
      <c r="C155" s="71" t="s">
        <v>684</v>
      </c>
      <c r="D155" s="126">
        <v>2</v>
      </c>
      <c r="E155" s="126"/>
      <c r="F155" s="10">
        <f>ROUND($K$32*D155,0)</f>
        <v>784</v>
      </c>
      <c r="G155" s="10">
        <f>ROUND($K$36*D155,0)</f>
        <v>2070</v>
      </c>
    </row>
    <row r="156" spans="1:7" ht="17.25" customHeight="1">
      <c r="A156" s="85"/>
      <c r="B156" s="86"/>
      <c r="C156" s="45"/>
      <c r="D156" s="126"/>
      <c r="E156" s="126"/>
      <c r="F156" s="10"/>
      <c r="G156" s="10"/>
    </row>
    <row r="157" spans="1:7" ht="19.5" customHeight="1">
      <c r="A157" s="28"/>
      <c r="B157" s="44"/>
      <c r="C157" s="43"/>
      <c r="D157" s="126"/>
      <c r="E157" s="126"/>
      <c r="F157" s="10"/>
      <c r="G157" s="10"/>
    </row>
    <row r="158" spans="1:7" ht="19.5" customHeight="1">
      <c r="A158" s="5" t="s">
        <v>43</v>
      </c>
      <c r="B158" s="2" t="s">
        <v>328</v>
      </c>
      <c r="C158" s="71" t="s">
        <v>684</v>
      </c>
      <c r="D158" s="126">
        <v>1.5</v>
      </c>
      <c r="E158" s="126"/>
      <c r="F158" s="10">
        <f>ROUND($K$32*D158,0)</f>
        <v>588</v>
      </c>
      <c r="G158" s="10">
        <f>ROUND($K$36*D158,0)</f>
        <v>1553</v>
      </c>
    </row>
    <row r="159" spans="1:7" ht="18.75" customHeight="1">
      <c r="A159" s="3"/>
      <c r="B159" s="18"/>
      <c r="C159" s="9"/>
      <c r="D159" s="126"/>
      <c r="E159" s="126"/>
      <c r="F159" s="10"/>
      <c r="G159" s="10"/>
    </row>
    <row r="160" spans="1:7" ht="19.5" customHeight="1">
      <c r="A160" s="27"/>
      <c r="B160" s="43"/>
      <c r="C160" s="2"/>
      <c r="D160" s="126"/>
      <c r="E160" s="126"/>
      <c r="F160" s="10"/>
      <c r="G160" s="10"/>
    </row>
    <row r="161" spans="1:7" ht="19.5" customHeight="1">
      <c r="A161" s="5" t="s">
        <v>43</v>
      </c>
      <c r="B161" s="2" t="s">
        <v>329</v>
      </c>
      <c r="C161" s="71" t="s">
        <v>684</v>
      </c>
      <c r="D161" s="126">
        <v>2</v>
      </c>
      <c r="E161" s="126"/>
      <c r="F161" s="10">
        <f>ROUND($K$32*D161,0)</f>
        <v>784</v>
      </c>
      <c r="G161" s="10">
        <f>ROUND($K$36*D161,0)</f>
        <v>2070</v>
      </c>
    </row>
    <row r="162" spans="1:7" ht="19.5" customHeight="1">
      <c r="A162" s="31"/>
      <c r="B162" s="4"/>
      <c r="C162" s="2"/>
      <c r="D162" s="126"/>
      <c r="E162" s="126"/>
      <c r="F162" s="10"/>
      <c r="G162" s="10"/>
    </row>
    <row r="163" spans="1:7" ht="19.5" customHeight="1">
      <c r="A163" s="31"/>
      <c r="B163" s="45"/>
      <c r="C163" s="9"/>
      <c r="D163" s="126"/>
      <c r="E163" s="126"/>
      <c r="F163" s="10"/>
      <c r="G163" s="10"/>
    </row>
    <row r="164" spans="1:7" ht="19.5" customHeight="1">
      <c r="A164" s="5" t="s">
        <v>43</v>
      </c>
      <c r="B164" s="2" t="s">
        <v>330</v>
      </c>
      <c r="C164" s="71" t="s">
        <v>684</v>
      </c>
      <c r="D164" s="126">
        <v>2</v>
      </c>
      <c r="E164" s="126"/>
      <c r="F164" s="10">
        <f>ROUND($K$32*D164,0)</f>
        <v>784</v>
      </c>
      <c r="G164" s="10">
        <f>ROUND($K$36*D164,0)</f>
        <v>2070</v>
      </c>
    </row>
    <row r="165" spans="1:7" ht="19.5" customHeight="1">
      <c r="A165" s="3"/>
      <c r="B165" s="18"/>
      <c r="C165" s="9"/>
      <c r="D165" s="126"/>
      <c r="E165" s="126"/>
      <c r="F165" s="10"/>
      <c r="G165" s="10"/>
    </row>
    <row r="166" spans="1:7" ht="19.5" customHeight="1">
      <c r="A166" s="31"/>
      <c r="B166" s="45"/>
      <c r="C166" s="2"/>
      <c r="D166" s="126"/>
      <c r="E166" s="126"/>
      <c r="F166" s="18"/>
      <c r="G166" s="18"/>
    </row>
    <row r="167" spans="1:7" ht="19.5" customHeight="1">
      <c r="A167" s="3" t="s">
        <v>331</v>
      </c>
      <c r="B167" s="18" t="s">
        <v>332</v>
      </c>
      <c r="C167" s="9"/>
      <c r="D167" s="126"/>
      <c r="E167" s="126"/>
      <c r="F167" s="18"/>
      <c r="G167" s="18"/>
    </row>
    <row r="168" spans="1:7" ht="35.25" customHeight="1">
      <c r="A168" s="5" t="s">
        <v>43</v>
      </c>
      <c r="B168" s="2" t="s">
        <v>333</v>
      </c>
      <c r="C168" s="71" t="s">
        <v>745</v>
      </c>
      <c r="D168" s="126">
        <v>0.5</v>
      </c>
      <c r="E168" s="126"/>
      <c r="F168" s="18">
        <f>ROUND($K$38*D168,0)</f>
        <v>4</v>
      </c>
      <c r="G168" s="18">
        <f>ROUND($K$40*D168,0)</f>
        <v>52</v>
      </c>
    </row>
    <row r="169" spans="1:7" ht="19.5" customHeight="1">
      <c r="A169" s="3"/>
      <c r="B169" s="18"/>
      <c r="C169" s="45"/>
      <c r="D169" s="126"/>
      <c r="E169" s="126"/>
      <c r="F169" s="18"/>
      <c r="G169" s="18"/>
    </row>
    <row r="170" spans="1:7" ht="19.5" customHeight="1">
      <c r="A170" s="3"/>
      <c r="B170" s="18"/>
      <c r="C170" s="9"/>
      <c r="D170" s="126"/>
      <c r="E170" s="126"/>
      <c r="F170" s="18"/>
      <c r="G170" s="18"/>
    </row>
    <row r="171" spans="1:7" ht="19.5" customHeight="1">
      <c r="A171" s="5" t="s">
        <v>43</v>
      </c>
      <c r="B171" s="2" t="s">
        <v>334</v>
      </c>
      <c r="C171" s="71" t="s">
        <v>676</v>
      </c>
      <c r="D171" s="126">
        <v>1</v>
      </c>
      <c r="E171" s="126"/>
      <c r="F171" s="18">
        <f>ROUND($K$38*D171,0)</f>
        <v>8</v>
      </c>
      <c r="G171" s="18">
        <f>ROUND($K$40*D171,0)</f>
        <v>104</v>
      </c>
    </row>
    <row r="172" spans="1:7" ht="19.5" customHeight="1">
      <c r="A172" s="31"/>
      <c r="B172" s="4"/>
      <c r="C172" s="9"/>
      <c r="D172" s="126"/>
      <c r="E172" s="126"/>
      <c r="F172" s="18"/>
      <c r="G172" s="18"/>
    </row>
    <row r="173" spans="1:7" ht="19.5" customHeight="1">
      <c r="A173" s="31"/>
      <c r="B173" s="4"/>
      <c r="C173" s="2"/>
      <c r="D173" s="126"/>
      <c r="E173" s="126"/>
      <c r="F173" s="18"/>
      <c r="G173" s="18"/>
    </row>
    <row r="174" spans="1:7" ht="19.5" customHeight="1">
      <c r="A174" s="5" t="s">
        <v>43</v>
      </c>
      <c r="B174" s="2" t="s">
        <v>335</v>
      </c>
      <c r="C174" s="71" t="s">
        <v>676</v>
      </c>
      <c r="D174" s="126">
        <v>1</v>
      </c>
      <c r="E174" s="126"/>
      <c r="F174" s="18">
        <f>ROUND($K$38*D174,0)</f>
        <v>8</v>
      </c>
      <c r="G174" s="18">
        <f>ROUND($K$40*D174,0)</f>
        <v>104</v>
      </c>
    </row>
    <row r="175" spans="1:7" ht="19.5" customHeight="1">
      <c r="A175" s="31"/>
      <c r="B175" s="4"/>
      <c r="C175" s="2"/>
      <c r="D175" s="126"/>
      <c r="E175" s="126"/>
      <c r="F175" s="10"/>
      <c r="G175" s="10"/>
    </row>
    <row r="176" spans="1:7" ht="19.5" customHeight="1">
      <c r="A176" s="28"/>
      <c r="B176" s="44"/>
      <c r="C176" s="45"/>
      <c r="D176" s="126"/>
      <c r="E176" s="126"/>
      <c r="F176" s="10"/>
      <c r="G176" s="10"/>
    </row>
    <row r="177" spans="1:7" ht="19.5" customHeight="1">
      <c r="A177" s="3" t="s">
        <v>336</v>
      </c>
      <c r="B177" s="44" t="s">
        <v>337</v>
      </c>
      <c r="C177" s="71" t="s">
        <v>619</v>
      </c>
      <c r="D177" s="126"/>
      <c r="E177" s="126"/>
      <c r="F177" s="10">
        <f>$K$42</f>
        <v>1181.6</v>
      </c>
      <c r="G177" s="10">
        <f>$K$45</f>
        <v>2311.5</v>
      </c>
    </row>
    <row r="178" spans="1:7" ht="19.5" customHeight="1">
      <c r="A178" s="28"/>
      <c r="B178" s="39"/>
      <c r="C178" s="18"/>
      <c r="D178" s="126"/>
      <c r="E178" s="126"/>
      <c r="F178" s="10"/>
      <c r="G178" s="10"/>
    </row>
    <row r="179" spans="1:7" ht="19.5" customHeight="1">
      <c r="A179" s="3"/>
      <c r="B179" s="18"/>
      <c r="C179" s="18"/>
      <c r="D179" s="126"/>
      <c r="E179" s="126"/>
      <c r="F179" s="10"/>
      <c r="G179" s="10"/>
    </row>
    <row r="180" spans="1:7" ht="19.5" customHeight="1">
      <c r="A180" s="3" t="s">
        <v>338</v>
      </c>
      <c r="B180" s="2" t="s">
        <v>339</v>
      </c>
      <c r="C180" s="71" t="s">
        <v>613</v>
      </c>
      <c r="D180" s="126"/>
      <c r="E180" s="126"/>
      <c r="F180" s="10">
        <f>$K$47</f>
        <v>3359.3999999999996</v>
      </c>
      <c r="G180" s="10">
        <f>$K$52</f>
        <v>4001.9999999999995</v>
      </c>
    </row>
    <row r="181" spans="1:7" ht="19.5" customHeight="1">
      <c r="A181" s="31"/>
      <c r="B181" s="4"/>
      <c r="C181" s="9"/>
      <c r="D181" s="126"/>
      <c r="E181" s="126"/>
      <c r="F181" s="10"/>
      <c r="G181" s="10"/>
    </row>
    <row r="182" spans="1:7" ht="19.5" customHeight="1">
      <c r="A182" s="31"/>
      <c r="B182" s="4"/>
      <c r="C182" s="9"/>
      <c r="D182" s="126"/>
      <c r="E182" s="126"/>
      <c r="F182" s="10"/>
      <c r="G182" s="10"/>
    </row>
    <row r="183" spans="1:7" ht="19.5" customHeight="1">
      <c r="A183" s="31" t="s">
        <v>340</v>
      </c>
      <c r="B183" s="45" t="s">
        <v>341</v>
      </c>
      <c r="C183" s="9"/>
      <c r="D183" s="126"/>
      <c r="E183" s="126"/>
      <c r="F183" s="10"/>
      <c r="G183" s="317">
        <f>G184+G187+G223</f>
        <v>34258.5</v>
      </c>
    </row>
    <row r="184" spans="1:7" ht="19.5" customHeight="1">
      <c r="A184" s="3" t="s">
        <v>342</v>
      </c>
      <c r="B184" s="18" t="s">
        <v>186</v>
      </c>
      <c r="C184" s="71" t="s">
        <v>613</v>
      </c>
      <c r="D184" s="126">
        <v>1</v>
      </c>
      <c r="E184" s="126"/>
      <c r="F184" s="10">
        <f>ROUND($K$55*D184,0)</f>
        <v>330</v>
      </c>
      <c r="G184" s="317">
        <f>ROUND($K$57*D184,0)</f>
        <v>4140</v>
      </c>
    </row>
    <row r="185" spans="1:7" ht="19.5" customHeight="1">
      <c r="A185" s="3"/>
      <c r="B185" s="18"/>
      <c r="C185" s="9"/>
      <c r="D185" s="126"/>
      <c r="E185" s="126"/>
      <c r="F185" s="10"/>
      <c r="G185" s="10"/>
    </row>
    <row r="186" spans="1:7" ht="19.5" customHeight="1">
      <c r="A186" s="27"/>
      <c r="B186" s="43"/>
      <c r="C186" s="9"/>
      <c r="D186" s="126"/>
      <c r="E186" s="126"/>
      <c r="F186" s="10"/>
      <c r="G186" s="10"/>
    </row>
    <row r="187" spans="1:7" ht="19.5" customHeight="1">
      <c r="A187" s="3" t="s">
        <v>343</v>
      </c>
      <c r="B187" s="18" t="s">
        <v>344</v>
      </c>
      <c r="C187" s="9"/>
      <c r="D187" s="126"/>
      <c r="E187" s="126"/>
      <c r="F187" s="10"/>
      <c r="G187" s="10">
        <f>G188+G201+G204+G217+G220</f>
        <v>7452</v>
      </c>
    </row>
    <row r="188" spans="1:7" ht="19.5" customHeight="1">
      <c r="A188" s="3" t="s">
        <v>345</v>
      </c>
      <c r="B188" s="39" t="s">
        <v>205</v>
      </c>
      <c r="C188" s="18"/>
      <c r="D188" s="126"/>
      <c r="E188" s="126"/>
      <c r="F188" s="520"/>
      <c r="G188" s="520">
        <f>SUM(G189:G200)</f>
        <v>4554</v>
      </c>
    </row>
    <row r="189" spans="1:7" ht="40.5" customHeight="1">
      <c r="A189" s="5" t="s">
        <v>43</v>
      </c>
      <c r="B189" s="2" t="s">
        <v>346</v>
      </c>
      <c r="C189" s="71" t="s">
        <v>687</v>
      </c>
      <c r="D189" s="126">
        <v>0.2</v>
      </c>
      <c r="E189" s="126"/>
      <c r="F189" s="10">
        <f>ROUND($K$55*D189,0)</f>
        <v>66</v>
      </c>
      <c r="G189" s="10">
        <f>ROUND($K$57*D189,0)</f>
        <v>828</v>
      </c>
    </row>
    <row r="190" spans="1:7" ht="19.5" customHeight="1">
      <c r="A190" s="3"/>
      <c r="B190" s="18"/>
      <c r="C190" s="9"/>
      <c r="D190" s="126"/>
      <c r="E190" s="126"/>
      <c r="F190" s="10"/>
      <c r="G190" s="10"/>
    </row>
    <row r="191" spans="1:7" ht="19.5" customHeight="1">
      <c r="A191" s="3"/>
      <c r="B191" s="18"/>
      <c r="C191" s="9"/>
      <c r="D191" s="126"/>
      <c r="E191" s="126"/>
      <c r="F191" s="10"/>
      <c r="G191" s="10"/>
    </row>
    <row r="192" spans="1:7" ht="19.5" customHeight="1">
      <c r="A192" s="5" t="s">
        <v>43</v>
      </c>
      <c r="B192" s="2" t="s">
        <v>347</v>
      </c>
      <c r="C192" s="71" t="s">
        <v>625</v>
      </c>
      <c r="D192" s="126">
        <v>0.2</v>
      </c>
      <c r="E192" s="126"/>
      <c r="F192" s="10">
        <f>ROUND($K$55*D192,0)</f>
        <v>66</v>
      </c>
      <c r="G192" s="10">
        <f>ROUND($K$57*D192,0)</f>
        <v>828</v>
      </c>
    </row>
    <row r="193" spans="1:7" ht="19.5" customHeight="1">
      <c r="A193" s="3"/>
      <c r="B193" s="18"/>
      <c r="C193" s="18"/>
      <c r="D193" s="126"/>
      <c r="E193" s="126"/>
      <c r="F193" s="10"/>
      <c r="G193" s="10"/>
    </row>
    <row r="194" spans="1:7" ht="19.5" customHeight="1">
      <c r="A194" s="3"/>
      <c r="B194" s="18"/>
      <c r="C194" s="9"/>
      <c r="D194" s="126"/>
      <c r="E194" s="126"/>
      <c r="F194" s="10"/>
      <c r="G194" s="10"/>
    </row>
    <row r="195" spans="1:7" ht="19.5" customHeight="1">
      <c r="A195" s="5" t="s">
        <v>43</v>
      </c>
      <c r="B195" s="2" t="s">
        <v>348</v>
      </c>
      <c r="C195" s="71" t="s">
        <v>625</v>
      </c>
      <c r="D195" s="126">
        <v>0.5</v>
      </c>
      <c r="E195" s="126"/>
      <c r="F195" s="10">
        <f>ROUND($K$55*D195,0)</f>
        <v>165</v>
      </c>
      <c r="G195" s="10">
        <f>ROUND($K$57*D195,0)</f>
        <v>2070</v>
      </c>
    </row>
    <row r="196" spans="1:7" ht="19.5" customHeight="1">
      <c r="A196" s="3"/>
      <c r="B196" s="22"/>
      <c r="C196" s="18"/>
      <c r="D196" s="126"/>
      <c r="E196" s="126"/>
      <c r="F196" s="10"/>
      <c r="G196" s="10"/>
    </row>
    <row r="197" spans="1:7" ht="19.5" customHeight="1">
      <c r="A197" s="3"/>
      <c r="B197" s="22"/>
      <c r="C197" s="18"/>
      <c r="D197" s="126"/>
      <c r="E197" s="126"/>
      <c r="F197" s="10"/>
      <c r="G197" s="10"/>
    </row>
    <row r="198" spans="1:7" ht="19.5" customHeight="1">
      <c r="A198" s="5" t="s">
        <v>43</v>
      </c>
      <c r="B198" s="2" t="s">
        <v>350</v>
      </c>
      <c r="C198" s="71" t="s">
        <v>645</v>
      </c>
      <c r="D198" s="126">
        <v>0.2</v>
      </c>
      <c r="E198" s="126"/>
      <c r="F198" s="10">
        <f>ROUND($K$55*D198,0)</f>
        <v>66</v>
      </c>
      <c r="G198" s="10">
        <f>ROUND($K$57*D198,0)</f>
        <v>828</v>
      </c>
    </row>
    <row r="199" spans="1:7" ht="19.5" customHeight="1">
      <c r="A199" s="31"/>
      <c r="B199" s="45"/>
      <c r="C199" s="18"/>
      <c r="D199" s="126"/>
      <c r="E199" s="126"/>
      <c r="F199" s="10"/>
      <c r="G199" s="10"/>
    </row>
    <row r="200" spans="1:7" ht="19.5" customHeight="1">
      <c r="A200" s="28"/>
      <c r="B200" s="44"/>
      <c r="C200" s="18"/>
      <c r="D200" s="126"/>
      <c r="E200" s="126"/>
      <c r="F200" s="10"/>
      <c r="G200" s="10"/>
    </row>
    <row r="201" spans="1:7" ht="19.5" customHeight="1">
      <c r="A201" s="3" t="s">
        <v>349</v>
      </c>
      <c r="B201" s="39" t="s">
        <v>206</v>
      </c>
      <c r="C201" s="71" t="s">
        <v>624</v>
      </c>
      <c r="D201" s="126">
        <v>0.2</v>
      </c>
      <c r="E201" s="126"/>
      <c r="F201" s="10">
        <f>ROUND($K$55*D201,0)</f>
        <v>66</v>
      </c>
      <c r="G201" s="10">
        <f>ROUND($K$57*D201,0)</f>
        <v>828</v>
      </c>
    </row>
    <row r="202" spans="1:7" ht="19.5" customHeight="1">
      <c r="A202" s="3"/>
      <c r="B202" s="18"/>
      <c r="C202" s="119"/>
      <c r="D202" s="126"/>
      <c r="E202" s="126"/>
      <c r="F202" s="10"/>
      <c r="G202" s="10"/>
    </row>
    <row r="203" spans="1:7" ht="19.5" customHeight="1">
      <c r="A203" s="27"/>
      <c r="B203" s="43"/>
      <c r="C203" s="52"/>
      <c r="D203" s="126"/>
      <c r="E203" s="126"/>
      <c r="F203" s="10"/>
      <c r="G203" s="10"/>
    </row>
    <row r="204" spans="1:7" ht="19.5" customHeight="1">
      <c r="A204" s="3" t="s">
        <v>351</v>
      </c>
      <c r="B204" s="39" t="s">
        <v>207</v>
      </c>
      <c r="C204" s="9"/>
      <c r="D204" s="126"/>
      <c r="E204" s="126"/>
      <c r="F204" s="10"/>
      <c r="G204" s="10">
        <f>SUM(G205:G216)</f>
        <v>1449</v>
      </c>
    </row>
    <row r="205" spans="1:7" ht="19.5" customHeight="1">
      <c r="A205" s="5" t="s">
        <v>43</v>
      </c>
      <c r="B205" s="39" t="s">
        <v>352</v>
      </c>
      <c r="C205" s="50"/>
      <c r="D205" s="126"/>
      <c r="E205" s="126"/>
      <c r="F205" s="10"/>
      <c r="G205" s="10"/>
    </row>
    <row r="206" spans="1:7" ht="19.5" customHeight="1">
      <c r="A206" s="31"/>
      <c r="B206" s="45"/>
      <c r="C206" s="51"/>
      <c r="D206" s="126"/>
      <c r="E206" s="126"/>
      <c r="F206" s="10"/>
      <c r="G206" s="10"/>
    </row>
    <row r="207" spans="1:7" ht="19.5" customHeight="1">
      <c r="A207" s="31"/>
      <c r="B207" s="4"/>
      <c r="C207" s="9"/>
      <c r="D207" s="126"/>
      <c r="E207" s="126"/>
      <c r="F207" s="10"/>
      <c r="G207" s="10"/>
    </row>
    <row r="208" spans="1:7" ht="19.5" customHeight="1">
      <c r="A208" s="5" t="s">
        <v>43</v>
      </c>
      <c r="B208" s="39" t="s">
        <v>353</v>
      </c>
      <c r="C208" s="71" t="s">
        <v>687</v>
      </c>
      <c r="D208" s="126">
        <v>0.2</v>
      </c>
      <c r="E208" s="126"/>
      <c r="F208" s="10">
        <f>ROUND($K$55*D208,0)</f>
        <v>66</v>
      </c>
      <c r="G208" s="10">
        <f>ROUND($K$57*D208,0)</f>
        <v>828</v>
      </c>
    </row>
    <row r="209" spans="1:7" ht="19.5" customHeight="1">
      <c r="A209" s="31"/>
      <c r="B209" s="45"/>
      <c r="C209" s="9"/>
      <c r="D209" s="126"/>
      <c r="E209" s="126"/>
      <c r="F209" s="10"/>
      <c r="G209" s="10"/>
    </row>
    <row r="210" spans="1:7" ht="19.5" customHeight="1">
      <c r="A210" s="28"/>
      <c r="B210" s="44"/>
      <c r="C210" s="9"/>
      <c r="D210" s="126"/>
      <c r="E210" s="126"/>
      <c r="F210" s="10"/>
      <c r="G210" s="10"/>
    </row>
    <row r="211" spans="1:7" ht="19.5" customHeight="1">
      <c r="A211" s="5" t="s">
        <v>43</v>
      </c>
      <c r="B211" s="44" t="s">
        <v>354</v>
      </c>
      <c r="C211" s="71" t="s">
        <v>688</v>
      </c>
      <c r="D211" s="126">
        <v>0.05</v>
      </c>
      <c r="E211" s="126"/>
      <c r="F211" s="10">
        <f>ROUND($K$55*D211,0)</f>
        <v>17</v>
      </c>
      <c r="G211" s="10">
        <f>ROUND($K$57*D211,0)</f>
        <v>207</v>
      </c>
    </row>
    <row r="212" spans="1:7" ht="19.5" customHeight="1">
      <c r="A212" s="28"/>
      <c r="B212" s="44"/>
      <c r="C212" s="51"/>
      <c r="D212" s="126"/>
      <c r="E212" s="126"/>
      <c r="F212" s="10"/>
      <c r="G212" s="10"/>
    </row>
    <row r="213" spans="1:7" ht="19.5" customHeight="1">
      <c r="A213" s="28"/>
      <c r="B213" s="44"/>
      <c r="C213" s="45"/>
      <c r="D213" s="126"/>
      <c r="E213" s="126"/>
      <c r="F213" s="10"/>
      <c r="G213" s="10"/>
    </row>
    <row r="214" spans="1:7" ht="19.5" customHeight="1">
      <c r="A214" s="5" t="s">
        <v>43</v>
      </c>
      <c r="B214" s="39" t="s">
        <v>355</v>
      </c>
      <c r="C214" s="71" t="s">
        <v>624</v>
      </c>
      <c r="D214" s="126">
        <v>0.1</v>
      </c>
      <c r="E214" s="126"/>
      <c r="F214" s="10">
        <f>ROUND($K$55*D214,0)</f>
        <v>33</v>
      </c>
      <c r="G214" s="10">
        <f>ROUND($K$57*D214,0)</f>
        <v>414</v>
      </c>
    </row>
    <row r="215" spans="1:7" ht="19.5" customHeight="1">
      <c r="A215" s="3"/>
      <c r="B215" s="18"/>
      <c r="C215" s="2"/>
      <c r="D215" s="126"/>
      <c r="E215" s="126"/>
      <c r="F215" s="10"/>
      <c r="G215" s="10"/>
    </row>
    <row r="216" spans="1:7" ht="19.5" customHeight="1">
      <c r="A216" s="31"/>
      <c r="B216" s="45"/>
      <c r="C216" s="9"/>
      <c r="D216" s="126"/>
      <c r="E216" s="126"/>
      <c r="F216" s="10"/>
      <c r="G216" s="10"/>
    </row>
    <row r="217" spans="1:7" ht="19.5" customHeight="1">
      <c r="A217" s="3" t="s">
        <v>561</v>
      </c>
      <c r="B217" s="2" t="s">
        <v>90</v>
      </c>
      <c r="C217" s="71" t="s">
        <v>645</v>
      </c>
      <c r="D217" s="126">
        <v>0.1</v>
      </c>
      <c r="E217" s="126"/>
      <c r="F217" s="10">
        <f>ROUND($K$55*D217,0)</f>
        <v>33</v>
      </c>
      <c r="G217" s="10">
        <f>ROUND($K$57*D217,0)</f>
        <v>414</v>
      </c>
    </row>
    <row r="218" spans="1:7" ht="19.5" customHeight="1">
      <c r="A218" s="31"/>
      <c r="B218" s="4"/>
      <c r="C218" s="45"/>
      <c r="D218" s="126"/>
      <c r="E218" s="126"/>
      <c r="F218" s="10"/>
      <c r="G218" s="10"/>
    </row>
    <row r="219" spans="1:7" ht="19.5" customHeight="1">
      <c r="A219" s="27"/>
      <c r="B219" s="43"/>
      <c r="C219" s="2"/>
      <c r="D219" s="126"/>
      <c r="E219" s="126"/>
      <c r="F219" s="10"/>
      <c r="G219" s="10"/>
    </row>
    <row r="220" spans="1:7" ht="19.5" customHeight="1">
      <c r="A220" s="3" t="s">
        <v>356</v>
      </c>
      <c r="B220" s="2" t="s">
        <v>92</v>
      </c>
      <c r="C220" s="71" t="s">
        <v>639</v>
      </c>
      <c r="D220" s="126">
        <v>0.05</v>
      </c>
      <c r="E220" s="126"/>
      <c r="F220" s="10">
        <f>ROUND($K$55*D220,0)</f>
        <v>17</v>
      </c>
      <c r="G220" s="10">
        <f>ROUND($K$57*D220,0)</f>
        <v>207</v>
      </c>
    </row>
    <row r="221" spans="1:7" ht="19.5" customHeight="1">
      <c r="A221" s="3"/>
      <c r="B221" s="18"/>
      <c r="C221" s="9"/>
      <c r="D221" s="126"/>
      <c r="E221" s="126"/>
      <c r="F221" s="10"/>
      <c r="G221" s="10"/>
    </row>
    <row r="222" spans="1:7" ht="19.5" customHeight="1">
      <c r="A222" s="27"/>
      <c r="B222" s="43"/>
      <c r="C222" s="9"/>
      <c r="D222" s="18"/>
      <c r="E222" s="18"/>
      <c r="F222" s="18"/>
      <c r="G222" s="18"/>
    </row>
    <row r="223" spans="1:7" ht="19.5" customHeight="1">
      <c r="A223" s="3" t="s">
        <v>358</v>
      </c>
      <c r="B223" s="18" t="s">
        <v>359</v>
      </c>
      <c r="C223" s="71" t="s">
        <v>728</v>
      </c>
      <c r="D223" s="18"/>
      <c r="E223" s="18"/>
      <c r="F223" s="10">
        <f>$K$59</f>
        <v>15589.8</v>
      </c>
      <c r="G223" s="10">
        <f>$K$64</f>
        <v>22666.5</v>
      </c>
    </row>
    <row r="224" spans="1:7" ht="19.5" customHeight="1">
      <c r="A224" s="3"/>
      <c r="B224" s="18"/>
      <c r="C224" s="9"/>
      <c r="D224" s="18"/>
      <c r="E224" s="18"/>
      <c r="F224" s="18"/>
      <c r="G224" s="18"/>
    </row>
    <row r="225" spans="1:7" ht="19.5" customHeight="1">
      <c r="A225" s="31"/>
      <c r="B225" s="45"/>
      <c r="C225" s="2"/>
      <c r="D225" s="18"/>
      <c r="E225" s="18"/>
      <c r="F225" s="18"/>
      <c r="G225" s="18"/>
    </row>
    <row r="226" spans="1:7" ht="44.25" customHeight="1">
      <c r="A226" s="31" t="s">
        <v>360</v>
      </c>
      <c r="B226" s="45" t="s">
        <v>361</v>
      </c>
      <c r="C226" s="9"/>
      <c r="D226" s="18"/>
      <c r="E226" s="18"/>
      <c r="F226" s="18"/>
      <c r="G226" s="18"/>
    </row>
    <row r="227" spans="1:7" ht="19.5" customHeight="1">
      <c r="A227" s="3" t="s">
        <v>362</v>
      </c>
      <c r="B227" s="18" t="s">
        <v>186</v>
      </c>
      <c r="C227" s="71" t="s">
        <v>613</v>
      </c>
      <c r="D227" s="126"/>
      <c r="E227" s="126"/>
      <c r="F227" s="10">
        <f>$K$67</f>
        <v>177.8</v>
      </c>
      <c r="G227" s="10">
        <f>$K$69</f>
        <v>2242.5</v>
      </c>
    </row>
    <row r="228" spans="1:7" ht="19.5" customHeight="1">
      <c r="A228" s="3"/>
      <c r="B228" s="2"/>
      <c r="C228" s="2"/>
      <c r="D228" s="126"/>
      <c r="E228" s="126"/>
      <c r="F228" s="10"/>
      <c r="G228" s="10"/>
    </row>
    <row r="229" spans="1:7" ht="19.5" customHeight="1">
      <c r="A229" s="3"/>
      <c r="B229" s="18"/>
      <c r="C229" s="9"/>
      <c r="D229" s="126"/>
      <c r="E229" s="126"/>
      <c r="F229" s="10"/>
      <c r="G229" s="10"/>
    </row>
    <row r="230" spans="1:7" ht="19.5" customHeight="1">
      <c r="A230" s="3" t="s">
        <v>363</v>
      </c>
      <c r="B230" s="18" t="s">
        <v>364</v>
      </c>
      <c r="C230" s="2"/>
      <c r="D230" s="126"/>
      <c r="E230" s="126"/>
      <c r="F230" s="10"/>
      <c r="G230" s="10"/>
    </row>
    <row r="231" spans="1:7" ht="19.5" customHeight="1">
      <c r="A231" s="3" t="s">
        <v>365</v>
      </c>
      <c r="B231" s="18" t="s">
        <v>366</v>
      </c>
      <c r="C231" s="71" t="s">
        <v>689</v>
      </c>
      <c r="D231" s="126"/>
      <c r="E231" s="126"/>
      <c r="F231" s="10">
        <f>$J$71</f>
        <v>653.4</v>
      </c>
      <c r="G231" s="10">
        <f>$J$74</f>
        <v>13230.75</v>
      </c>
    </row>
    <row r="232" spans="1:7" ht="19.5" customHeight="1">
      <c r="A232" s="3"/>
      <c r="B232" s="22"/>
      <c r="C232" s="9"/>
      <c r="D232" s="126"/>
      <c r="E232" s="126"/>
      <c r="F232" s="10"/>
      <c r="G232" s="10"/>
    </row>
    <row r="233" spans="1:7" ht="19.5" customHeight="1">
      <c r="A233" s="3"/>
      <c r="B233" s="22"/>
      <c r="C233" s="2"/>
      <c r="D233" s="126"/>
      <c r="E233" s="126"/>
      <c r="F233" s="10"/>
      <c r="G233" s="10"/>
    </row>
    <row r="234" spans="1:7" ht="19.5" customHeight="1">
      <c r="A234" s="3" t="s">
        <v>368</v>
      </c>
      <c r="B234" s="18" t="s">
        <v>369</v>
      </c>
      <c r="C234" s="71" t="s">
        <v>689</v>
      </c>
      <c r="D234" s="126"/>
      <c r="E234" s="126"/>
      <c r="F234" s="10">
        <f>$K$71</f>
        <v>477</v>
      </c>
      <c r="G234" s="10">
        <f>$K$74</f>
        <v>10005</v>
      </c>
    </row>
    <row r="235" spans="1:7" ht="19.5" customHeight="1">
      <c r="A235" s="31"/>
      <c r="B235" s="48"/>
      <c r="C235" s="2"/>
      <c r="D235" s="126"/>
      <c r="E235" s="126"/>
      <c r="F235" s="10"/>
      <c r="G235" s="10"/>
    </row>
    <row r="236" spans="1:7" ht="19.5" customHeight="1">
      <c r="A236" s="28"/>
      <c r="B236" s="44"/>
      <c r="C236" s="9"/>
      <c r="D236" s="126"/>
      <c r="E236" s="126"/>
      <c r="F236" s="10"/>
      <c r="G236" s="10"/>
    </row>
    <row r="237" spans="1:7" ht="19.5" customHeight="1">
      <c r="A237" s="3" t="s">
        <v>370</v>
      </c>
      <c r="B237" s="18" t="s">
        <v>371</v>
      </c>
      <c r="C237" s="71" t="s">
        <v>613</v>
      </c>
      <c r="D237" s="126"/>
      <c r="E237" s="126"/>
      <c r="F237" s="10">
        <f>$K$76</f>
        <v>4541</v>
      </c>
      <c r="G237" s="10">
        <f>$K$81</f>
        <v>6313.5</v>
      </c>
    </row>
    <row r="238" spans="1:7" ht="19.5" customHeight="1">
      <c r="A238" s="3"/>
      <c r="B238" s="50"/>
      <c r="C238" s="9"/>
      <c r="D238" s="126"/>
      <c r="E238" s="126"/>
      <c r="F238" s="10"/>
      <c r="G238" s="10"/>
    </row>
    <row r="239" spans="1:7" ht="19.5" customHeight="1">
      <c r="A239" s="68"/>
      <c r="B239" s="68"/>
      <c r="C239" s="68"/>
      <c r="D239" s="7"/>
      <c r="E239" s="7"/>
      <c r="F239" s="68"/>
      <c r="G239" s="68"/>
    </row>
  </sheetData>
  <sheetProtection/>
  <mergeCells count="16">
    <mergeCell ref="A2:K2"/>
    <mergeCell ref="H5:H6"/>
    <mergeCell ref="D84:D85"/>
    <mergeCell ref="I5:I6"/>
    <mergeCell ref="A4:K4"/>
    <mergeCell ref="J5:K5"/>
    <mergeCell ref="F84:G84"/>
    <mergeCell ref="A5:A6"/>
    <mergeCell ref="B5:B6"/>
    <mergeCell ref="C5:C6"/>
    <mergeCell ref="D5:D6"/>
    <mergeCell ref="E5:F5"/>
    <mergeCell ref="G5:G6"/>
    <mergeCell ref="A84:A85"/>
    <mergeCell ref="B84:B85"/>
    <mergeCell ref="C84:C85"/>
  </mergeCells>
  <printOptions/>
  <pageMargins left="0.56" right="0.18" top="0.4" bottom="0.54" header="0.17" footer="0.16"/>
  <pageSetup horizontalDpi="600" verticalDpi="600" orientation="landscape" paperSize="9" r:id="rId1"/>
  <headerFooter alignWithMargins="0"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821"/>
  <sheetViews>
    <sheetView zoomScale="120" zoomScaleNormal="120" zoomScalePageLayoutView="0" workbookViewId="0" topLeftCell="A1">
      <pane xSplit="2" ySplit="5" topLeftCell="C817" activePane="bottomRight" state="frozen"/>
      <selection pane="topLeft" activeCell="C185" sqref="C185"/>
      <selection pane="topRight" activeCell="C185" sqref="C185"/>
      <selection pane="bottomLeft" activeCell="C185" sqref="C185"/>
      <selection pane="bottomRight" activeCell="G824" sqref="G824"/>
    </sheetView>
  </sheetViews>
  <sheetFormatPr defaultColWidth="9.140625" defaultRowHeight="12.75"/>
  <cols>
    <col min="1" max="1" width="9.8515625" style="35" customWidth="1"/>
    <col min="2" max="2" width="44.00390625" style="15" customWidth="1"/>
    <col min="3" max="3" width="17.7109375" style="15" customWidth="1"/>
    <col min="4" max="4" width="17.421875" style="15" customWidth="1"/>
    <col min="5" max="5" width="13.421875" style="37" customWidth="1"/>
    <col min="6" max="6" width="9.00390625" style="15" customWidth="1"/>
    <col min="7" max="7" width="14.7109375" style="15" customWidth="1"/>
    <col min="8" max="16384" width="9.140625" style="15" customWidth="1"/>
  </cols>
  <sheetData>
    <row r="1" spans="1:7" ht="14.25">
      <c r="A1" s="584" t="s">
        <v>480</v>
      </c>
      <c r="B1" s="584"/>
      <c r="C1" s="584"/>
      <c r="D1" s="584"/>
      <c r="E1" s="584"/>
      <c r="F1" s="584"/>
      <c r="G1" s="584"/>
    </row>
    <row r="2" spans="1:7" ht="18.75" customHeight="1">
      <c r="A2" s="590" t="s">
        <v>436</v>
      </c>
      <c r="B2" s="590"/>
      <c r="C2" s="590"/>
      <c r="D2" s="590"/>
      <c r="E2" s="590"/>
      <c r="F2" s="590"/>
      <c r="G2" s="590"/>
    </row>
    <row r="3" spans="2:4" ht="15.75">
      <c r="B3" s="36"/>
      <c r="C3" s="36"/>
      <c r="D3" s="36"/>
    </row>
    <row r="4" spans="1:7" s="13" customFormat="1" ht="15.75" customHeight="1">
      <c r="A4" s="593" t="s">
        <v>7</v>
      </c>
      <c r="B4" s="593" t="s">
        <v>8</v>
      </c>
      <c r="C4" s="591" t="s">
        <v>44</v>
      </c>
      <c r="D4" s="593" t="s">
        <v>51</v>
      </c>
      <c r="E4" s="591" t="s">
        <v>49</v>
      </c>
      <c r="F4" s="591" t="s">
        <v>50</v>
      </c>
      <c r="G4" s="591" t="s">
        <v>45</v>
      </c>
    </row>
    <row r="5" spans="1:7" s="13" customFormat="1" ht="33" customHeight="1">
      <c r="A5" s="592"/>
      <c r="B5" s="592"/>
      <c r="C5" s="592"/>
      <c r="D5" s="594"/>
      <c r="E5" s="592"/>
      <c r="F5" s="592"/>
      <c r="G5" s="592"/>
    </row>
    <row r="6" spans="1:7" s="107" customFormat="1" ht="22.5" customHeight="1">
      <c r="A6" s="30"/>
      <c r="B6" s="585" t="s">
        <v>483</v>
      </c>
      <c r="C6" s="586"/>
      <c r="D6" s="586"/>
      <c r="E6" s="586"/>
      <c r="F6" s="586"/>
      <c r="G6" s="587"/>
    </row>
    <row r="7" spans="1:7" s="42" customFormat="1" ht="18" customHeight="1">
      <c r="A7" s="47" t="s">
        <v>18</v>
      </c>
      <c r="B7" s="588" t="s">
        <v>82</v>
      </c>
      <c r="C7" s="589"/>
      <c r="D7" s="41"/>
      <c r="E7" s="39"/>
      <c r="F7" s="39"/>
      <c r="G7" s="39"/>
    </row>
    <row r="8" spans="1:7" s="42" customFormat="1" ht="15.75">
      <c r="A8" s="47" t="s">
        <v>180</v>
      </c>
      <c r="B8" s="43" t="s">
        <v>181</v>
      </c>
      <c r="C8" s="43"/>
      <c r="D8" s="41"/>
      <c r="E8" s="39"/>
      <c r="F8" s="39"/>
      <c r="G8" s="39"/>
    </row>
    <row r="9" spans="1:7" s="13" customFormat="1" ht="15.75">
      <c r="A9" s="31">
        <v>1</v>
      </c>
      <c r="B9" s="45" t="s">
        <v>57</v>
      </c>
      <c r="C9" s="9"/>
      <c r="D9" s="78"/>
      <c r="E9" s="17"/>
      <c r="F9" s="3"/>
      <c r="G9" s="17"/>
    </row>
    <row r="10" spans="1:8" s="13" customFormat="1" ht="31.5">
      <c r="A10" s="3" t="s">
        <v>20</v>
      </c>
      <c r="B10" s="2" t="s">
        <v>58</v>
      </c>
      <c r="C10" s="71" t="s">
        <v>438</v>
      </c>
      <c r="D10" s="16" t="str">
        <f>'[5]luongngay'!C10</f>
        <v>2KTV4</v>
      </c>
      <c r="E10" s="40">
        <f>luongngay!F21</f>
        <v>348212.8461538461</v>
      </c>
      <c r="F10" s="126">
        <v>0.5</v>
      </c>
      <c r="G10" s="17">
        <f>ROUND((E10*F10),0)</f>
        <v>174106</v>
      </c>
      <c r="H10" s="13">
        <f>131642*2</f>
        <v>263284</v>
      </c>
    </row>
    <row r="11" spans="1:7" s="13" customFormat="1" ht="15.75">
      <c r="A11" s="3"/>
      <c r="B11" s="18"/>
      <c r="C11" s="18"/>
      <c r="D11" s="16"/>
      <c r="E11" s="40"/>
      <c r="F11" s="126"/>
      <c r="G11" s="17"/>
    </row>
    <row r="12" spans="1:7" s="13" customFormat="1" ht="15.75">
      <c r="A12" s="3"/>
      <c r="B12" s="18"/>
      <c r="C12" s="9"/>
      <c r="D12" s="16"/>
      <c r="E12" s="40"/>
      <c r="F12" s="126"/>
      <c r="G12" s="17"/>
    </row>
    <row r="13" spans="1:7" s="13" customFormat="1" ht="36.75" customHeight="1">
      <c r="A13" s="3" t="s">
        <v>21</v>
      </c>
      <c r="B13" s="2" t="s">
        <v>108</v>
      </c>
      <c r="C13" s="71" t="s">
        <v>439</v>
      </c>
      <c r="D13" s="16" t="str">
        <f>'[5]luongngay'!C13</f>
        <v>2KTV4</v>
      </c>
      <c r="E13" s="40">
        <f>luongngay!F24</f>
        <v>348212.8461538461</v>
      </c>
      <c r="F13" s="126">
        <v>0.3</v>
      </c>
      <c r="G13" s="17">
        <f>ROUND((E13*F13),0)</f>
        <v>104464</v>
      </c>
    </row>
    <row r="14" spans="1:7" s="13" customFormat="1" ht="15.75">
      <c r="A14" s="3"/>
      <c r="B14" s="18"/>
      <c r="C14" s="18"/>
      <c r="D14" s="16"/>
      <c r="E14" s="40"/>
      <c r="F14" s="126"/>
      <c r="G14" s="17"/>
    </row>
    <row r="15" spans="1:7" s="13" customFormat="1" ht="15.75">
      <c r="A15" s="3"/>
      <c r="B15" s="18"/>
      <c r="C15" s="71"/>
      <c r="D15" s="16"/>
      <c r="E15" s="40"/>
      <c r="F15" s="126"/>
      <c r="G15" s="17"/>
    </row>
    <row r="16" spans="1:7" s="13" customFormat="1" ht="15.75">
      <c r="A16" s="3" t="s">
        <v>42</v>
      </c>
      <c r="B16" s="2" t="s">
        <v>60</v>
      </c>
      <c r="C16" s="18"/>
      <c r="D16" s="16"/>
      <c r="E16" s="40"/>
      <c r="F16" s="126"/>
      <c r="G16" s="17"/>
    </row>
    <row r="17" spans="1:7" s="13" customFormat="1" ht="15.75">
      <c r="A17" s="3"/>
      <c r="B17" s="18"/>
      <c r="C17" s="4"/>
      <c r="D17" s="16"/>
      <c r="E17" s="40"/>
      <c r="F17" s="126"/>
      <c r="G17" s="17"/>
    </row>
    <row r="18" spans="1:7" s="13" customFormat="1" ht="48" customHeight="1">
      <c r="A18" s="3" t="s">
        <v>61</v>
      </c>
      <c r="B18" s="2" t="s">
        <v>62</v>
      </c>
      <c r="C18" s="71" t="s">
        <v>440</v>
      </c>
      <c r="D18" s="16" t="str">
        <f>'[5]luongngay'!C18</f>
        <v>2KTV4</v>
      </c>
      <c r="E18" s="40">
        <f>luongngay!F18</f>
        <v>348212.8461538461</v>
      </c>
      <c r="F18" s="126">
        <v>0.8</v>
      </c>
      <c r="G18" s="17">
        <f>ROUND((E18*F18),0)</f>
        <v>278570</v>
      </c>
    </row>
    <row r="19" spans="1:7" s="13" customFormat="1" ht="15.75">
      <c r="A19" s="3"/>
      <c r="B19" s="18"/>
      <c r="C19" s="18"/>
      <c r="D19" s="16"/>
      <c r="E19" s="40"/>
      <c r="F19" s="126"/>
      <c r="G19" s="17"/>
    </row>
    <row r="20" spans="1:7" s="13" customFormat="1" ht="15.75">
      <c r="A20" s="3"/>
      <c r="B20" s="18"/>
      <c r="C20" s="71"/>
      <c r="D20" s="16"/>
      <c r="E20" s="40"/>
      <c r="F20" s="126"/>
      <c r="G20" s="17"/>
    </row>
    <row r="21" spans="1:7" s="13" customFormat="1" ht="31.5">
      <c r="A21" s="3" t="s">
        <v>63</v>
      </c>
      <c r="B21" s="2" t="s">
        <v>64</v>
      </c>
      <c r="C21" s="71" t="s">
        <v>440</v>
      </c>
      <c r="D21" s="16" t="str">
        <f>'[5]luongngay'!C21</f>
        <v>2KTV4</v>
      </c>
      <c r="E21" s="40">
        <f>luongngay!F21</f>
        <v>348212.8461538461</v>
      </c>
      <c r="F21" s="126">
        <v>0.3</v>
      </c>
      <c r="G21" s="17">
        <f>ROUND((E21*F21),0)</f>
        <v>104464</v>
      </c>
    </row>
    <row r="22" spans="1:7" s="13" customFormat="1" ht="15.75">
      <c r="A22" s="3"/>
      <c r="B22" s="18"/>
      <c r="C22" s="45"/>
      <c r="D22" s="16"/>
      <c r="E22" s="40"/>
      <c r="F22" s="126"/>
      <c r="G22" s="17"/>
    </row>
    <row r="23" spans="1:7" s="13" customFormat="1" ht="15.75">
      <c r="A23" s="3"/>
      <c r="B23" s="18"/>
      <c r="C23" s="71"/>
      <c r="D23" s="16"/>
      <c r="E23" s="40"/>
      <c r="F23" s="125"/>
      <c r="G23" s="17"/>
    </row>
    <row r="24" spans="1:7" s="13" customFormat="1" ht="31.5">
      <c r="A24" s="3" t="s">
        <v>65</v>
      </c>
      <c r="B24" s="2" t="s">
        <v>66</v>
      </c>
      <c r="C24" s="71" t="s">
        <v>440</v>
      </c>
      <c r="D24" s="16" t="str">
        <f>'[5]luongngay'!C24</f>
        <v>2KTV4</v>
      </c>
      <c r="E24" s="40">
        <f>luongngay!F24</f>
        <v>348212.8461538461</v>
      </c>
      <c r="F24" s="125">
        <v>0.45</v>
      </c>
      <c r="G24" s="17">
        <f>ROUND((E24*F24),0)</f>
        <v>156696</v>
      </c>
    </row>
    <row r="25" spans="1:7" s="13" customFormat="1" ht="15.75">
      <c r="A25" s="3"/>
      <c r="B25" s="18"/>
      <c r="C25" s="18"/>
      <c r="D25" s="16"/>
      <c r="E25" s="40"/>
      <c r="F25" s="126"/>
      <c r="G25" s="17"/>
    </row>
    <row r="26" spans="1:7" s="13" customFormat="1" ht="15.75">
      <c r="A26" s="3"/>
      <c r="B26" s="18"/>
      <c r="C26" s="18"/>
      <c r="D26" s="16"/>
      <c r="E26" s="40"/>
      <c r="F26" s="126"/>
      <c r="G26" s="17"/>
    </row>
    <row r="27" spans="1:7" s="13" customFormat="1" ht="31.5">
      <c r="A27" s="3" t="s">
        <v>67</v>
      </c>
      <c r="B27" s="2" t="s">
        <v>68</v>
      </c>
      <c r="C27" s="71" t="s">
        <v>440</v>
      </c>
      <c r="D27" s="16" t="str">
        <f>'[5]luongngay'!C27</f>
        <v>2KTV4</v>
      </c>
      <c r="E27" s="40">
        <f>luongngay!F27</f>
        <v>348212.8461538461</v>
      </c>
      <c r="F27" s="125">
        <v>0.15</v>
      </c>
      <c r="G27" s="17">
        <f>ROUND((E27*F27),0)</f>
        <v>52232</v>
      </c>
    </row>
    <row r="28" spans="1:7" s="13" customFormat="1" ht="15.75">
      <c r="A28" s="3"/>
      <c r="B28" s="18"/>
      <c r="C28" s="18"/>
      <c r="D28" s="16"/>
      <c r="E28" s="40"/>
      <c r="F28" s="126"/>
      <c r="G28" s="17"/>
    </row>
    <row r="29" spans="1:7" s="13" customFormat="1" ht="15.75">
      <c r="A29" s="3"/>
      <c r="B29" s="18"/>
      <c r="C29" s="18"/>
      <c r="D29" s="16"/>
      <c r="E29" s="40"/>
      <c r="F29" s="126"/>
      <c r="G29" s="17"/>
    </row>
    <row r="30" spans="1:7" s="13" customFormat="1" ht="31.5">
      <c r="A30" s="3" t="s">
        <v>69</v>
      </c>
      <c r="B30" s="2" t="s">
        <v>70</v>
      </c>
      <c r="C30" s="71" t="s">
        <v>440</v>
      </c>
      <c r="D30" s="16" t="str">
        <f>'[5]luongngay'!C30</f>
        <v>2KTV4</v>
      </c>
      <c r="E30" s="40">
        <f>luongngay!F30</f>
        <v>348212.8461538461</v>
      </c>
      <c r="F30" s="125">
        <v>0.6</v>
      </c>
      <c r="G30" s="17">
        <f>ROUND((E30*F30),0)</f>
        <v>208928</v>
      </c>
    </row>
    <row r="31" spans="1:7" s="13" customFormat="1" ht="15.75">
      <c r="A31" s="3"/>
      <c r="B31" s="18"/>
      <c r="C31" s="18"/>
      <c r="D31" s="16"/>
      <c r="E31" s="40"/>
      <c r="F31" s="126"/>
      <c r="G31" s="17"/>
    </row>
    <row r="32" spans="1:7" s="13" customFormat="1" ht="15.75">
      <c r="A32" s="3"/>
      <c r="B32" s="18"/>
      <c r="C32" s="18"/>
      <c r="D32" s="16"/>
      <c r="E32" s="40"/>
      <c r="F32" s="126"/>
      <c r="G32" s="17"/>
    </row>
    <row r="33" spans="1:7" s="13" customFormat="1" ht="31.5">
      <c r="A33" s="3" t="s">
        <v>71</v>
      </c>
      <c r="B33" s="2" t="s">
        <v>72</v>
      </c>
      <c r="C33" s="71" t="s">
        <v>440</v>
      </c>
      <c r="D33" s="16" t="str">
        <f>'[5]luongngay'!C33</f>
        <v>2KTV4</v>
      </c>
      <c r="E33" s="40">
        <f>luongngay!F33</f>
        <v>348212.8461538461</v>
      </c>
      <c r="F33" s="126">
        <v>0.55</v>
      </c>
      <c r="G33" s="17">
        <f>ROUND((E33*F33),0)</f>
        <v>191517</v>
      </c>
    </row>
    <row r="34" spans="1:7" s="13" customFormat="1" ht="15.75">
      <c r="A34" s="3"/>
      <c r="B34" s="18"/>
      <c r="C34" s="71"/>
      <c r="D34" s="16"/>
      <c r="E34" s="40"/>
      <c r="F34" s="126"/>
      <c r="G34" s="17"/>
    </row>
    <row r="35" spans="1:7" s="13" customFormat="1" ht="15.75">
      <c r="A35" s="3"/>
      <c r="B35" s="18"/>
      <c r="C35" s="18"/>
      <c r="D35" s="16"/>
      <c r="E35" s="40"/>
      <c r="F35" s="126"/>
      <c r="G35" s="17"/>
    </row>
    <row r="36" spans="1:7" s="13" customFormat="1" ht="31.5">
      <c r="A36" s="3" t="s">
        <v>73</v>
      </c>
      <c r="B36" s="2" t="s">
        <v>74</v>
      </c>
      <c r="C36" s="71" t="s">
        <v>440</v>
      </c>
      <c r="D36" s="16" t="str">
        <f>'[5]luongngay'!C36</f>
        <v>2KTV4</v>
      </c>
      <c r="E36" s="40">
        <f>luongngay!F36</f>
        <v>348212.8461538461</v>
      </c>
      <c r="F36" s="126">
        <v>0.4</v>
      </c>
      <c r="G36" s="17">
        <f>ROUND((E36*F36),0)</f>
        <v>139285</v>
      </c>
    </row>
    <row r="37" spans="1:7" s="13" customFormat="1" ht="15.75">
      <c r="A37" s="3"/>
      <c r="B37" s="18"/>
      <c r="C37" s="71"/>
      <c r="D37" s="16"/>
      <c r="E37" s="40"/>
      <c r="F37" s="126"/>
      <c r="G37" s="17"/>
    </row>
    <row r="38" spans="1:7" s="13" customFormat="1" ht="15.75">
      <c r="A38" s="3"/>
      <c r="B38" s="18"/>
      <c r="C38" s="18"/>
      <c r="D38" s="16"/>
      <c r="E38" s="40"/>
      <c r="F38" s="126"/>
      <c r="G38" s="17"/>
    </row>
    <row r="39" spans="1:7" s="13" customFormat="1" ht="41.25" customHeight="1">
      <c r="A39" s="3" t="s">
        <v>75</v>
      </c>
      <c r="B39" s="2" t="s">
        <v>76</v>
      </c>
      <c r="C39" s="71" t="s">
        <v>441</v>
      </c>
      <c r="D39" s="16" t="str">
        <f>'[5]luongngay'!C39</f>
        <v>2KTV4</v>
      </c>
      <c r="E39" s="40">
        <f>luongngay!F39</f>
        <v>348212.8461538461</v>
      </c>
      <c r="F39" s="126">
        <v>0.2</v>
      </c>
      <c r="G39" s="17">
        <f>ROUND((E39*F39),0)</f>
        <v>69643</v>
      </c>
    </row>
    <row r="40" spans="1:7" s="13" customFormat="1" ht="15.75">
      <c r="A40" s="3"/>
      <c r="B40" s="18"/>
      <c r="C40" s="71"/>
      <c r="D40" s="16"/>
      <c r="E40" s="40"/>
      <c r="F40" s="126"/>
      <c r="G40" s="17"/>
    </row>
    <row r="41" spans="1:7" s="13" customFormat="1" ht="15.75">
      <c r="A41" s="3"/>
      <c r="B41" s="18"/>
      <c r="C41" s="18"/>
      <c r="D41" s="16"/>
      <c r="E41" s="40"/>
      <c r="F41" s="126"/>
      <c r="G41" s="17"/>
    </row>
    <row r="42" spans="1:7" s="13" customFormat="1" ht="31.5">
      <c r="A42" s="3" t="s">
        <v>46</v>
      </c>
      <c r="B42" s="2" t="s">
        <v>77</v>
      </c>
      <c r="C42" s="71" t="s">
        <v>440</v>
      </c>
      <c r="D42" s="16" t="str">
        <f>'[5]luongngay'!C42</f>
        <v>2KTV4</v>
      </c>
      <c r="E42" s="40">
        <f>luongngay!F42</f>
        <v>348212.8461538461</v>
      </c>
      <c r="F42" s="126">
        <v>0.6</v>
      </c>
      <c r="G42" s="17">
        <f>ROUND((E42*F42),0)</f>
        <v>208928</v>
      </c>
    </row>
    <row r="43" spans="1:7" s="13" customFormat="1" ht="15.75">
      <c r="A43" s="3"/>
      <c r="B43" s="18"/>
      <c r="C43" s="71"/>
      <c r="D43" s="16"/>
      <c r="E43" s="40"/>
      <c r="F43" s="126"/>
      <c r="G43" s="17"/>
    </row>
    <row r="44" spans="1:7" s="13" customFormat="1" ht="15.75">
      <c r="A44" s="3"/>
      <c r="B44" s="18"/>
      <c r="C44" s="18"/>
      <c r="D44" s="16"/>
      <c r="E44" s="40"/>
      <c r="F44" s="126"/>
      <c r="G44" s="17"/>
    </row>
    <row r="45" spans="1:7" s="13" customFormat="1" ht="15.75">
      <c r="A45" s="3" t="s">
        <v>47</v>
      </c>
      <c r="B45" s="2" t="s">
        <v>78</v>
      </c>
      <c r="C45" s="71"/>
      <c r="D45" s="16"/>
      <c r="E45" s="40"/>
      <c r="F45" s="126"/>
      <c r="G45" s="17"/>
    </row>
    <row r="46" spans="1:7" s="13" customFormat="1" ht="31.5">
      <c r="A46" s="3" t="s">
        <v>79</v>
      </c>
      <c r="B46" s="18" t="s">
        <v>80</v>
      </c>
      <c r="C46" s="71" t="s">
        <v>440</v>
      </c>
      <c r="D46" s="16" t="str">
        <f>'[5]luongngay'!C46</f>
        <v>2KTV4</v>
      </c>
      <c r="E46" s="40">
        <f>luongngay!F46</f>
        <v>348212.8461538461</v>
      </c>
      <c r="F46" s="126">
        <v>1.25</v>
      </c>
      <c r="G46" s="17">
        <f>ROUND((E46*F46),0)</f>
        <v>435266</v>
      </c>
    </row>
    <row r="47" spans="1:7" s="13" customFormat="1" ht="15.75">
      <c r="A47" s="5"/>
      <c r="B47" s="18"/>
      <c r="C47" s="71"/>
      <c r="D47" s="16"/>
      <c r="E47" s="40"/>
      <c r="F47" s="126"/>
      <c r="G47" s="17"/>
    </row>
    <row r="48" spans="1:7" s="13" customFormat="1" ht="15.75">
      <c r="A48" s="5"/>
      <c r="B48" s="18"/>
      <c r="C48" s="18"/>
      <c r="D48" s="16"/>
      <c r="E48" s="40"/>
      <c r="F48" s="126"/>
      <c r="G48" s="17"/>
    </row>
    <row r="49" spans="1:7" s="13" customFormat="1" ht="31.5">
      <c r="A49" s="3" t="s">
        <v>81</v>
      </c>
      <c r="B49" s="18" t="s">
        <v>84</v>
      </c>
      <c r="C49" s="71" t="s">
        <v>440</v>
      </c>
      <c r="D49" s="16" t="str">
        <f>'[5]luongngay'!C49</f>
        <v>2KTV4</v>
      </c>
      <c r="E49" s="40">
        <f>luongngay!F49</f>
        <v>348212.8461538461</v>
      </c>
      <c r="F49" s="126">
        <v>0.35</v>
      </c>
      <c r="G49" s="17">
        <f>ROUND((E49*F49),0)</f>
        <v>121874</v>
      </c>
    </row>
    <row r="50" spans="1:7" s="13" customFormat="1" ht="15.75">
      <c r="A50" s="3"/>
      <c r="B50" s="18"/>
      <c r="C50" s="18"/>
      <c r="D50" s="16"/>
      <c r="E50" s="40"/>
      <c r="F50" s="126"/>
      <c r="G50" s="17"/>
    </row>
    <row r="51" spans="1:7" s="13" customFormat="1" ht="15.75">
      <c r="A51" s="3"/>
      <c r="B51" s="18"/>
      <c r="C51" s="71"/>
      <c r="D51" s="16"/>
      <c r="E51" s="40"/>
      <c r="F51" s="126"/>
      <c r="G51" s="17"/>
    </row>
    <row r="52" spans="1:7" s="13" customFormat="1" ht="31.5">
      <c r="A52" s="3" t="s">
        <v>85</v>
      </c>
      <c r="B52" s="2" t="s">
        <v>86</v>
      </c>
      <c r="C52" s="71" t="s">
        <v>440</v>
      </c>
      <c r="D52" s="16" t="str">
        <f>'[5]luongngay'!C52</f>
        <v>2KTV4</v>
      </c>
      <c r="E52" s="40">
        <f>luongngay!F52</f>
        <v>348212.8461538461</v>
      </c>
      <c r="F52" s="126">
        <v>0.45</v>
      </c>
      <c r="G52" s="17">
        <f>ROUND((E52*F52),0)</f>
        <v>156696</v>
      </c>
    </row>
    <row r="53" spans="1:7" s="13" customFormat="1" ht="15.75">
      <c r="A53" s="3"/>
      <c r="B53" s="18"/>
      <c r="C53" s="45"/>
      <c r="D53" s="16"/>
      <c r="E53" s="40"/>
      <c r="F53" s="126"/>
      <c r="G53" s="17"/>
    </row>
    <row r="54" spans="1:7" s="13" customFormat="1" ht="15.75">
      <c r="A54" s="3"/>
      <c r="B54" s="18"/>
      <c r="C54" s="71"/>
      <c r="D54" s="16"/>
      <c r="E54" s="40"/>
      <c r="F54" s="126"/>
      <c r="G54" s="17"/>
    </row>
    <row r="55" spans="1:7" s="13" customFormat="1" ht="31.5">
      <c r="A55" s="3" t="s">
        <v>87</v>
      </c>
      <c r="B55" s="2" t="s">
        <v>88</v>
      </c>
      <c r="C55" s="71" t="s">
        <v>440</v>
      </c>
      <c r="D55" s="16" t="str">
        <f>'[5]luongngay'!C55</f>
        <v>2KTV4</v>
      </c>
      <c r="E55" s="40">
        <f>luongngay!F55</f>
        <v>348212.8461538461</v>
      </c>
      <c r="F55" s="126">
        <v>0.45</v>
      </c>
      <c r="G55" s="17">
        <f>ROUND((E55*F55),0)</f>
        <v>156696</v>
      </c>
    </row>
    <row r="56" spans="1:7" s="13" customFormat="1" ht="15.75">
      <c r="A56" s="3"/>
      <c r="B56" s="18"/>
      <c r="C56" s="71"/>
      <c r="D56" s="16"/>
      <c r="E56" s="40"/>
      <c r="F56" s="126"/>
      <c r="G56" s="17"/>
    </row>
    <row r="57" spans="1:7" s="13" customFormat="1" ht="15.75">
      <c r="A57" s="3"/>
      <c r="B57" s="18"/>
      <c r="C57" s="18"/>
      <c r="D57" s="16"/>
      <c r="E57" s="40"/>
      <c r="F57" s="126"/>
      <c r="G57" s="17"/>
    </row>
    <row r="58" spans="1:7" s="13" customFormat="1" ht="31.5">
      <c r="A58" s="3" t="s">
        <v>89</v>
      </c>
      <c r="B58" s="2" t="s">
        <v>90</v>
      </c>
      <c r="C58" s="71" t="s">
        <v>442</v>
      </c>
      <c r="D58" s="16" t="str">
        <f>'[5]luongngay'!C58</f>
        <v>2KTV4</v>
      </c>
      <c r="E58" s="40">
        <f>luongngay!F58</f>
        <v>348212.8461538461</v>
      </c>
      <c r="F58" s="126">
        <v>0.2</v>
      </c>
      <c r="G58" s="17">
        <f>ROUND((E58*F58),0)</f>
        <v>69643</v>
      </c>
    </row>
    <row r="59" spans="1:7" s="13" customFormat="1" ht="15.75">
      <c r="A59" s="3"/>
      <c r="B59" s="2"/>
      <c r="C59" s="18"/>
      <c r="D59" s="16"/>
      <c r="E59" s="40"/>
      <c r="F59" s="126"/>
      <c r="G59" s="17"/>
    </row>
    <row r="60" spans="1:7" s="13" customFormat="1" ht="15.75">
      <c r="A60" s="5"/>
      <c r="B60" s="18"/>
      <c r="C60" s="45"/>
      <c r="D60" s="76"/>
      <c r="E60" s="40"/>
      <c r="F60" s="126"/>
      <c r="G60" s="17"/>
    </row>
    <row r="61" spans="1:7" s="13" customFormat="1" ht="31.5">
      <c r="A61" s="3" t="s">
        <v>91</v>
      </c>
      <c r="B61" s="18" t="s">
        <v>92</v>
      </c>
      <c r="C61" s="71" t="s">
        <v>443</v>
      </c>
      <c r="D61" s="16" t="str">
        <f>'[5]luongngay'!C61</f>
        <v>2KTV4</v>
      </c>
      <c r="E61" s="40">
        <f>luongngay!F61</f>
        <v>348212.8461538461</v>
      </c>
      <c r="F61" s="126">
        <v>0.2</v>
      </c>
      <c r="G61" s="17">
        <f>ROUND((E61*F61),0)</f>
        <v>69643</v>
      </c>
    </row>
    <row r="62" spans="1:7" s="13" customFormat="1" ht="15.75">
      <c r="A62" s="5"/>
      <c r="B62" s="18"/>
      <c r="C62" s="3"/>
      <c r="D62" s="16"/>
      <c r="E62" s="40"/>
      <c r="F62" s="126"/>
      <c r="G62" s="17"/>
    </row>
    <row r="63" spans="1:7" s="13" customFormat="1" ht="15.75">
      <c r="A63" s="5"/>
      <c r="B63" s="2"/>
      <c r="C63" s="71"/>
      <c r="D63" s="16"/>
      <c r="E63" s="40"/>
      <c r="F63" s="126"/>
      <c r="G63" s="17"/>
    </row>
    <row r="64" spans="1:7" s="13" customFormat="1" ht="15.75">
      <c r="A64" s="6">
        <v>2</v>
      </c>
      <c r="B64" s="45" t="s">
        <v>93</v>
      </c>
      <c r="C64" s="3"/>
      <c r="D64" s="16"/>
      <c r="E64" s="40"/>
      <c r="F64" s="126"/>
      <c r="G64" s="17"/>
    </row>
    <row r="65" spans="1:7" s="13" customFormat="1" ht="15.75">
      <c r="A65" s="3" t="s">
        <v>22</v>
      </c>
      <c r="B65" s="2" t="s">
        <v>94</v>
      </c>
      <c r="C65" s="3"/>
      <c r="D65" s="16"/>
      <c r="E65" s="40"/>
      <c r="F65" s="126"/>
      <c r="G65" s="17"/>
    </row>
    <row r="66" spans="1:7" s="13" customFormat="1" ht="15.75">
      <c r="A66" s="3" t="s">
        <v>95</v>
      </c>
      <c r="B66" s="2" t="s">
        <v>96</v>
      </c>
      <c r="C66" s="3"/>
      <c r="D66" s="16"/>
      <c r="E66" s="40"/>
      <c r="F66" s="126"/>
      <c r="G66" s="17"/>
    </row>
    <row r="67" spans="1:7" s="13" customFormat="1" ht="31.5">
      <c r="A67" s="3" t="s">
        <v>98</v>
      </c>
      <c r="B67" s="18" t="s">
        <v>99</v>
      </c>
      <c r="C67" s="71" t="s">
        <v>438</v>
      </c>
      <c r="D67" s="16" t="str">
        <f>'[5]luongngay'!C67</f>
        <v>2KS3</v>
      </c>
      <c r="E67" s="40">
        <f>luongngay!F67</f>
        <v>424650.1538461539</v>
      </c>
      <c r="F67" s="126">
        <v>1.65</v>
      </c>
      <c r="G67" s="17">
        <f>ROUND((E67*F67),0)</f>
        <v>700673</v>
      </c>
    </row>
    <row r="68" spans="1:7" s="13" customFormat="1" ht="15.75">
      <c r="A68" s="31"/>
      <c r="B68" s="45"/>
      <c r="C68" s="71"/>
      <c r="D68" s="16"/>
      <c r="E68" s="40"/>
      <c r="F68" s="126"/>
      <c r="G68" s="17"/>
    </row>
    <row r="69" spans="1:7" s="13" customFormat="1" ht="15.75">
      <c r="A69" s="3"/>
      <c r="B69" s="18"/>
      <c r="C69" s="18"/>
      <c r="D69" s="16"/>
      <c r="E69" s="40"/>
      <c r="F69" s="126"/>
      <c r="G69" s="17"/>
    </row>
    <row r="70" spans="1:7" s="13" customFormat="1" ht="31.5">
      <c r="A70" s="3" t="s">
        <v>100</v>
      </c>
      <c r="B70" s="18" t="s">
        <v>101</v>
      </c>
      <c r="C70" s="71" t="s">
        <v>438</v>
      </c>
      <c r="D70" s="16" t="str">
        <f>'[5]luongngay'!C70</f>
        <v>2KS3</v>
      </c>
      <c r="E70" s="40">
        <f>luongngay!F70</f>
        <v>424650.1538461539</v>
      </c>
      <c r="F70" s="126">
        <v>2</v>
      </c>
      <c r="G70" s="17">
        <f>ROUND((E70*F70),0)</f>
        <v>849300</v>
      </c>
    </row>
    <row r="71" spans="1:7" s="13" customFormat="1" ht="15.75">
      <c r="A71" s="31"/>
      <c r="B71" s="45"/>
      <c r="C71" s="18"/>
      <c r="D71" s="16"/>
      <c r="E71" s="40"/>
      <c r="F71" s="126"/>
      <c r="G71" s="17"/>
    </row>
    <row r="72" spans="1:7" s="13" customFormat="1" ht="15.75">
      <c r="A72" s="3"/>
      <c r="B72" s="18"/>
      <c r="C72" s="71"/>
      <c r="D72" s="16"/>
      <c r="E72" s="40"/>
      <c r="F72" s="126"/>
      <c r="G72" s="17"/>
    </row>
    <row r="73" spans="1:7" s="13" customFormat="1" ht="31.5">
      <c r="A73" s="3" t="s">
        <v>102</v>
      </c>
      <c r="B73" s="18" t="s">
        <v>103</v>
      </c>
      <c r="C73" s="71" t="s">
        <v>438</v>
      </c>
      <c r="D73" s="16" t="str">
        <f>'[5]luongngay'!C73</f>
        <v>2KS3</v>
      </c>
      <c r="E73" s="40">
        <f>luongngay!F73</f>
        <v>424650.1538461539</v>
      </c>
      <c r="F73" s="126">
        <v>1.35</v>
      </c>
      <c r="G73" s="17">
        <f>ROUND((E73*F73),0)</f>
        <v>573278</v>
      </c>
    </row>
    <row r="74" spans="1:7" s="13" customFormat="1" ht="15.75">
      <c r="A74" s="31"/>
      <c r="B74" s="45"/>
      <c r="C74" s="45"/>
      <c r="D74" s="16"/>
      <c r="E74" s="40"/>
      <c r="F74" s="126"/>
      <c r="G74" s="17"/>
    </row>
    <row r="75" spans="1:7" s="13" customFormat="1" ht="15.75">
      <c r="A75" s="3"/>
      <c r="B75" s="2"/>
      <c r="C75" s="71"/>
      <c r="D75" s="16"/>
      <c r="E75" s="40"/>
      <c r="F75" s="126"/>
      <c r="G75" s="17"/>
    </row>
    <row r="76" spans="1:7" s="13" customFormat="1" ht="15.75">
      <c r="A76" s="3" t="s">
        <v>104</v>
      </c>
      <c r="B76" s="2" t="s">
        <v>105</v>
      </c>
      <c r="C76" s="18"/>
      <c r="D76" s="16"/>
      <c r="E76" s="40"/>
      <c r="F76" s="126"/>
      <c r="G76" s="17"/>
    </row>
    <row r="77" spans="1:7" s="13" customFormat="1" ht="31.5">
      <c r="A77" s="3" t="s">
        <v>106</v>
      </c>
      <c r="B77" s="18" t="s">
        <v>99</v>
      </c>
      <c r="C77" s="71" t="s">
        <v>438</v>
      </c>
      <c r="D77" s="16" t="str">
        <f>'[5]luongngay'!C77</f>
        <v>2KS3</v>
      </c>
      <c r="E77" s="40">
        <f>luongngay!F77</f>
        <v>424650.1538461539</v>
      </c>
      <c r="F77" s="126">
        <v>0.75</v>
      </c>
      <c r="G77" s="17">
        <f>ROUND((E77*F77),0)</f>
        <v>318488</v>
      </c>
    </row>
    <row r="78" spans="1:7" s="13" customFormat="1" ht="15.75">
      <c r="A78" s="3"/>
      <c r="B78" s="18"/>
      <c r="C78" s="18"/>
      <c r="D78" s="16"/>
      <c r="E78" s="40"/>
      <c r="F78" s="126"/>
      <c r="G78" s="17"/>
    </row>
    <row r="79" spans="1:7" s="13" customFormat="1" ht="18" customHeight="1">
      <c r="A79" s="3"/>
      <c r="B79" s="2"/>
      <c r="C79" s="71"/>
      <c r="D79" s="16"/>
      <c r="E79" s="40"/>
      <c r="F79" s="126"/>
      <c r="G79" s="17"/>
    </row>
    <row r="80" spans="1:7" s="13" customFormat="1" ht="31.5">
      <c r="A80" s="3" t="s">
        <v>107</v>
      </c>
      <c r="B80" s="18" t="s">
        <v>101</v>
      </c>
      <c r="C80" s="71" t="s">
        <v>438</v>
      </c>
      <c r="D80" s="16" t="str">
        <f>'[5]luongngay'!C80</f>
        <v>2KS3</v>
      </c>
      <c r="E80" s="40">
        <f>luongngay!F80</f>
        <v>424650.1538461539</v>
      </c>
      <c r="F80" s="126">
        <v>0.55</v>
      </c>
      <c r="G80" s="17">
        <f>ROUND((E80*F80),0)</f>
        <v>233558</v>
      </c>
    </row>
    <row r="81" spans="1:7" s="13" customFormat="1" ht="15.75">
      <c r="A81" s="5"/>
      <c r="B81" s="18"/>
      <c r="C81" s="71"/>
      <c r="D81" s="16"/>
      <c r="E81" s="40"/>
      <c r="F81" s="127"/>
      <c r="G81" s="17"/>
    </row>
    <row r="82" spans="1:7" s="13" customFormat="1" ht="15.75">
      <c r="A82" s="3"/>
      <c r="B82" s="2"/>
      <c r="C82" s="18"/>
      <c r="D82" s="16"/>
      <c r="E82" s="40"/>
      <c r="F82" s="126"/>
      <c r="G82" s="17"/>
    </row>
    <row r="83" spans="1:7" s="13" customFormat="1" ht="15.75">
      <c r="A83" s="3" t="s">
        <v>23</v>
      </c>
      <c r="B83" s="18" t="s">
        <v>108</v>
      </c>
      <c r="C83" s="71" t="s">
        <v>439</v>
      </c>
      <c r="D83" s="16" t="str">
        <f>'[5]luongngay'!C83</f>
        <v>2KS3</v>
      </c>
      <c r="E83" s="40">
        <f>luongngay!F83</f>
        <v>424650.1538461539</v>
      </c>
      <c r="F83" s="126">
        <v>0.8</v>
      </c>
      <c r="G83" s="17">
        <f>ROUND((E83*F83),0)</f>
        <v>339720</v>
      </c>
    </row>
    <row r="84" spans="1:7" s="13" customFormat="1" ht="15.75">
      <c r="A84" s="3"/>
      <c r="B84" s="18"/>
      <c r="C84" s="18"/>
      <c r="D84" s="16"/>
      <c r="E84" s="40"/>
      <c r="F84" s="126"/>
      <c r="G84" s="17"/>
    </row>
    <row r="85" spans="1:7" s="13" customFormat="1" ht="15.75">
      <c r="A85" s="3"/>
      <c r="B85" s="2"/>
      <c r="C85" s="71"/>
      <c r="D85" s="16"/>
      <c r="E85" s="40"/>
      <c r="F85" s="126"/>
      <c r="G85" s="17"/>
    </row>
    <row r="86" spans="1:7" s="13" customFormat="1" ht="15.75">
      <c r="A86" s="3" t="s">
        <v>24</v>
      </c>
      <c r="B86" s="18" t="s">
        <v>60</v>
      </c>
      <c r="C86" s="18"/>
      <c r="D86" s="16"/>
      <c r="E86" s="40"/>
      <c r="F86" s="126"/>
      <c r="G86" s="17"/>
    </row>
    <row r="87" spans="1:7" s="13" customFormat="1" ht="31.5">
      <c r="A87" s="3" t="s">
        <v>109</v>
      </c>
      <c r="B87" s="2" t="s">
        <v>62</v>
      </c>
      <c r="C87" s="71" t="s">
        <v>440</v>
      </c>
      <c r="D87" s="16" t="str">
        <f>'[5]luongngay'!C87</f>
        <v>2KS3</v>
      </c>
      <c r="E87" s="40">
        <f>luongngay!F87</f>
        <v>424650.1538461539</v>
      </c>
      <c r="F87" s="126">
        <v>3.2</v>
      </c>
      <c r="G87" s="17">
        <f>ROUND((E87*F87),0)</f>
        <v>1358880</v>
      </c>
    </row>
    <row r="88" spans="1:7" s="13" customFormat="1" ht="16.5" customHeight="1">
      <c r="A88" s="3"/>
      <c r="B88" s="2"/>
      <c r="C88" s="18"/>
      <c r="D88" s="16"/>
      <c r="E88" s="40"/>
      <c r="F88" s="126"/>
      <c r="G88" s="17"/>
    </row>
    <row r="89" spans="1:7" s="13" customFormat="1" ht="15.75">
      <c r="A89" s="3"/>
      <c r="B89" s="18"/>
      <c r="C89" s="18"/>
      <c r="D89" s="16"/>
      <c r="E89" s="40"/>
      <c r="F89" s="126"/>
      <c r="G89" s="17"/>
    </row>
    <row r="90" spans="1:7" s="13" customFormat="1" ht="31.5">
      <c r="A90" s="3" t="s">
        <v>110</v>
      </c>
      <c r="B90" s="2" t="s">
        <v>64</v>
      </c>
      <c r="C90" s="71" t="s">
        <v>440</v>
      </c>
      <c r="D90" s="16" t="str">
        <f>'[5]luongngay'!C90</f>
        <v>2KS3</v>
      </c>
      <c r="E90" s="40">
        <f>luongngay!F90</f>
        <v>424650.1538461539</v>
      </c>
      <c r="F90" s="126">
        <v>0.8</v>
      </c>
      <c r="G90" s="17">
        <f>ROUND((E90*F90),0)</f>
        <v>339720</v>
      </c>
    </row>
    <row r="91" spans="1:7" s="13" customFormat="1" ht="15.75">
      <c r="A91" s="31"/>
      <c r="B91" s="45"/>
      <c r="C91" s="18"/>
      <c r="D91" s="16"/>
      <c r="E91" s="40"/>
      <c r="F91" s="126"/>
      <c r="G91" s="17"/>
    </row>
    <row r="92" spans="1:7" s="13" customFormat="1" ht="15.75">
      <c r="A92" s="3"/>
      <c r="B92" s="18"/>
      <c r="C92" s="18"/>
      <c r="D92" s="16"/>
      <c r="E92" s="40"/>
      <c r="F92" s="126"/>
      <c r="G92" s="17"/>
    </row>
    <row r="93" spans="1:7" s="13" customFormat="1" ht="31.5">
      <c r="A93" s="3" t="s">
        <v>111</v>
      </c>
      <c r="B93" s="2" t="s">
        <v>66</v>
      </c>
      <c r="C93" s="71" t="s">
        <v>440</v>
      </c>
      <c r="D93" s="16" t="str">
        <f>'[5]luongngay'!C93</f>
        <v>2KS3</v>
      </c>
      <c r="E93" s="40">
        <f>luongngay!F93</f>
        <v>424650.1538461539</v>
      </c>
      <c r="F93" s="126">
        <v>1.35</v>
      </c>
      <c r="G93" s="17">
        <f>ROUND((E93*F93),0)</f>
        <v>573278</v>
      </c>
    </row>
    <row r="94" spans="1:7" s="13" customFormat="1" ht="15.75">
      <c r="A94" s="47"/>
      <c r="B94" s="45"/>
      <c r="C94" s="18"/>
      <c r="D94" s="16"/>
      <c r="E94" s="40"/>
      <c r="F94" s="126"/>
      <c r="G94" s="17"/>
    </row>
    <row r="95" spans="1:7" s="13" customFormat="1" ht="15.75">
      <c r="A95" s="3"/>
      <c r="B95" s="2"/>
      <c r="C95" s="18"/>
      <c r="D95" s="16"/>
      <c r="E95" s="40"/>
      <c r="F95" s="126"/>
      <c r="G95" s="17"/>
    </row>
    <row r="96" spans="1:7" s="13" customFormat="1" ht="31.5">
      <c r="A96" s="3" t="s">
        <v>112</v>
      </c>
      <c r="B96" s="2" t="s">
        <v>68</v>
      </c>
      <c r="C96" s="71" t="s">
        <v>440</v>
      </c>
      <c r="D96" s="16" t="str">
        <f>'[5]luongngay'!C96</f>
        <v>2KS3</v>
      </c>
      <c r="E96" s="40">
        <f>luongngay!F96</f>
        <v>424650.1538461539</v>
      </c>
      <c r="F96" s="126">
        <v>0.6</v>
      </c>
      <c r="G96" s="17">
        <f>ROUND((E96*F96),0)</f>
        <v>254790</v>
      </c>
    </row>
    <row r="97" spans="1:7" s="13" customFormat="1" ht="15.75">
      <c r="A97" s="3"/>
      <c r="B97" s="18"/>
      <c r="C97" s="18"/>
      <c r="D97" s="16"/>
      <c r="E97" s="40"/>
      <c r="F97" s="126"/>
      <c r="G97" s="17"/>
    </row>
    <row r="98" spans="1:7" s="13" customFormat="1" ht="15.75">
      <c r="A98" s="3"/>
      <c r="B98" s="2"/>
      <c r="C98" s="18"/>
      <c r="D98" s="16"/>
      <c r="E98" s="40"/>
      <c r="F98" s="126"/>
      <c r="G98" s="17"/>
    </row>
    <row r="99" spans="1:7" s="13" customFormat="1" ht="31.5">
      <c r="A99" s="3" t="s">
        <v>113</v>
      </c>
      <c r="B99" s="2" t="s">
        <v>70</v>
      </c>
      <c r="C99" s="71" t="s">
        <v>440</v>
      </c>
      <c r="D99" s="16" t="str">
        <f>'[5]luongngay'!C99</f>
        <v>2KS3</v>
      </c>
      <c r="E99" s="40">
        <f>luongngay!F99</f>
        <v>424650.1538461539</v>
      </c>
      <c r="F99" s="126">
        <v>2.35</v>
      </c>
      <c r="G99" s="17">
        <f>ROUND((E99*F99),0)</f>
        <v>997928</v>
      </c>
    </row>
    <row r="100" spans="1:7" s="13" customFormat="1" ht="15.75">
      <c r="A100" s="3"/>
      <c r="B100" s="18"/>
      <c r="C100" s="9"/>
      <c r="D100" s="16"/>
      <c r="E100" s="40"/>
      <c r="F100" s="126"/>
      <c r="G100" s="17"/>
    </row>
    <row r="101" spans="1:7" s="13" customFormat="1" ht="15.75">
      <c r="A101" s="3"/>
      <c r="B101" s="2"/>
      <c r="C101" s="18"/>
      <c r="D101" s="16"/>
      <c r="E101" s="40"/>
      <c r="F101" s="126"/>
      <c r="G101" s="17"/>
    </row>
    <row r="102" spans="1:7" s="13" customFormat="1" ht="31.5">
      <c r="A102" s="3" t="s">
        <v>114</v>
      </c>
      <c r="B102" s="2" t="s">
        <v>115</v>
      </c>
      <c r="C102" s="71" t="s">
        <v>440</v>
      </c>
      <c r="D102" s="16" t="str">
        <f>'[5]luongngay'!C102</f>
        <v>2KS3</v>
      </c>
      <c r="E102" s="40">
        <f>luongngay!F102</f>
        <v>424650.1538461539</v>
      </c>
      <c r="F102" s="126">
        <v>1.75</v>
      </c>
      <c r="G102" s="17">
        <f>ROUND((E102*F102),0)</f>
        <v>743138</v>
      </c>
    </row>
    <row r="103" spans="1:7" s="13" customFormat="1" ht="15.75">
      <c r="A103" s="31"/>
      <c r="B103" s="4"/>
      <c r="C103" s="9"/>
      <c r="D103" s="16"/>
      <c r="E103" s="40"/>
      <c r="F103" s="126"/>
      <c r="G103" s="17"/>
    </row>
    <row r="104" spans="1:7" s="13" customFormat="1" ht="15.75">
      <c r="A104" s="3"/>
      <c r="B104" s="2"/>
      <c r="C104" s="18"/>
      <c r="D104" s="16"/>
      <c r="E104" s="40"/>
      <c r="F104" s="126"/>
      <c r="G104" s="17"/>
    </row>
    <row r="105" spans="1:7" s="13" customFormat="1" ht="31.5">
      <c r="A105" s="3" t="s">
        <v>116</v>
      </c>
      <c r="B105" s="2" t="s">
        <v>74</v>
      </c>
      <c r="C105" s="71" t="s">
        <v>440</v>
      </c>
      <c r="D105" s="16" t="str">
        <f>'[5]luongngay'!C105</f>
        <v>2KS3</v>
      </c>
      <c r="E105" s="40">
        <f>luongngay!F105</f>
        <v>424650.1538461539</v>
      </c>
      <c r="F105" s="126">
        <v>1.1</v>
      </c>
      <c r="G105" s="17">
        <f>ROUND((E105*F105),0)</f>
        <v>467115</v>
      </c>
    </row>
    <row r="106" spans="1:7" s="13" customFormat="1" ht="15.75">
      <c r="A106" s="3"/>
      <c r="B106" s="18"/>
      <c r="C106" s="18"/>
      <c r="D106" s="16"/>
      <c r="E106" s="40"/>
      <c r="F106" s="126"/>
      <c r="G106" s="17"/>
    </row>
    <row r="107" spans="1:7" s="13" customFormat="1" ht="15.75">
      <c r="A107" s="3"/>
      <c r="B107" s="2"/>
      <c r="C107" s="18"/>
      <c r="D107" s="16"/>
      <c r="E107" s="40"/>
      <c r="F107" s="126"/>
      <c r="G107" s="17"/>
    </row>
    <row r="108" spans="1:7" s="13" customFormat="1" ht="31.5">
      <c r="A108" s="3" t="s">
        <v>117</v>
      </c>
      <c r="B108" s="2" t="s">
        <v>76</v>
      </c>
      <c r="C108" s="71" t="s">
        <v>441</v>
      </c>
      <c r="D108" s="16" t="str">
        <f>'[5]luongngay'!C108</f>
        <v>2KS3</v>
      </c>
      <c r="E108" s="40">
        <f>luongngay!F108</f>
        <v>424650.1538461539</v>
      </c>
      <c r="F108" s="126">
        <v>3</v>
      </c>
      <c r="G108" s="17">
        <f>ROUND((E108*F108),0)</f>
        <v>1273950</v>
      </c>
    </row>
    <row r="109" spans="1:7" s="13" customFormat="1" ht="15.75">
      <c r="A109" s="31"/>
      <c r="B109" s="45"/>
      <c r="C109" s="18"/>
      <c r="D109" s="16"/>
      <c r="E109" s="40"/>
      <c r="F109" s="126"/>
      <c r="G109" s="17"/>
    </row>
    <row r="110" spans="1:7" s="13" customFormat="1" ht="15.75">
      <c r="A110" s="3"/>
      <c r="B110" s="2"/>
      <c r="C110" s="104"/>
      <c r="D110" s="16"/>
      <c r="E110" s="40"/>
      <c r="F110" s="126"/>
      <c r="G110" s="17"/>
    </row>
    <row r="111" spans="1:7" s="13" customFormat="1" ht="31.5">
      <c r="A111" s="3" t="s">
        <v>48</v>
      </c>
      <c r="B111" s="2" t="s">
        <v>77</v>
      </c>
      <c r="C111" s="71" t="s">
        <v>440</v>
      </c>
      <c r="D111" s="16" t="str">
        <f>'[5]luongngay'!C111</f>
        <v>2KS3</v>
      </c>
      <c r="E111" s="40">
        <f>luongngay!F111</f>
        <v>424650.1538461539</v>
      </c>
      <c r="F111" s="126">
        <v>2.5</v>
      </c>
      <c r="G111" s="17">
        <f>ROUND((E111*F111),0)</f>
        <v>1061625</v>
      </c>
    </row>
    <row r="112" spans="1:7" s="13" customFormat="1" ht="15.75">
      <c r="A112" s="3"/>
      <c r="B112" s="18"/>
      <c r="C112" s="71"/>
      <c r="D112" s="16"/>
      <c r="E112" s="40"/>
      <c r="F112" s="126"/>
      <c r="G112" s="17"/>
    </row>
    <row r="113" spans="1:7" s="13" customFormat="1" ht="15.75">
      <c r="A113" s="3"/>
      <c r="B113" s="2"/>
      <c r="C113" s="18"/>
      <c r="D113" s="16"/>
      <c r="E113" s="40"/>
      <c r="F113" s="126"/>
      <c r="G113" s="17"/>
    </row>
    <row r="114" spans="1:7" s="13" customFormat="1" ht="15.75">
      <c r="A114" s="3" t="s">
        <v>118</v>
      </c>
      <c r="B114" s="18" t="s">
        <v>78</v>
      </c>
      <c r="C114" s="18"/>
      <c r="D114" s="16"/>
      <c r="E114" s="40"/>
      <c r="F114" s="126"/>
      <c r="G114" s="17"/>
    </row>
    <row r="115" spans="1:7" s="13" customFormat="1" ht="31.5">
      <c r="A115" s="3" t="s">
        <v>119</v>
      </c>
      <c r="B115" s="18" t="s">
        <v>80</v>
      </c>
      <c r="C115" s="71" t="s">
        <v>440</v>
      </c>
      <c r="D115" s="16" t="str">
        <f>'[5]luongngay'!C115</f>
        <v>2KS5</v>
      </c>
      <c r="E115" s="40">
        <f>luongngay!F115</f>
        <v>518073.3076923077</v>
      </c>
      <c r="F115" s="126">
        <v>1.45</v>
      </c>
      <c r="G115" s="17">
        <f>ROUND((E115*F115),0)</f>
        <v>751206</v>
      </c>
    </row>
    <row r="116" spans="1:7" s="13" customFormat="1" ht="15.75">
      <c r="A116" s="3"/>
      <c r="B116" s="2"/>
      <c r="C116" s="18"/>
      <c r="D116" s="16"/>
      <c r="E116" s="40"/>
      <c r="F116" s="126"/>
      <c r="G116" s="17"/>
    </row>
    <row r="117" spans="1:7" s="13" customFormat="1" ht="15.75">
      <c r="A117" s="3"/>
      <c r="B117" s="18"/>
      <c r="C117" s="18"/>
      <c r="D117" s="16"/>
      <c r="E117" s="40"/>
      <c r="F117" s="126"/>
      <c r="G117" s="17"/>
    </row>
    <row r="118" spans="1:7" s="13" customFormat="1" ht="35.25" customHeight="1">
      <c r="A118" s="3" t="s">
        <v>120</v>
      </c>
      <c r="B118" s="2" t="s">
        <v>84</v>
      </c>
      <c r="C118" s="71" t="s">
        <v>440</v>
      </c>
      <c r="D118" s="16" t="str">
        <f>'[5]luongngay'!C118</f>
        <v>2KS5</v>
      </c>
      <c r="E118" s="40">
        <f>luongngay!F118</f>
        <v>518073.3076923077</v>
      </c>
      <c r="F118" s="126">
        <v>1.3</v>
      </c>
      <c r="G118" s="17">
        <f>ROUND((E118*F118),0)</f>
        <v>673495</v>
      </c>
    </row>
    <row r="119" spans="1:7" s="13" customFormat="1" ht="15.75">
      <c r="A119" s="3"/>
      <c r="B119" s="2"/>
      <c r="C119" s="18"/>
      <c r="D119" s="16"/>
      <c r="E119" s="40"/>
      <c r="F119" s="126"/>
      <c r="G119" s="17"/>
    </row>
    <row r="120" spans="1:7" s="13" customFormat="1" ht="15.75">
      <c r="A120" s="3"/>
      <c r="B120" s="18"/>
      <c r="C120" s="4"/>
      <c r="D120" s="16"/>
      <c r="E120" s="40"/>
      <c r="F120" s="126"/>
      <c r="G120" s="17"/>
    </row>
    <row r="121" spans="1:7" s="13" customFormat="1" ht="31.5">
      <c r="A121" s="3" t="s">
        <v>123</v>
      </c>
      <c r="B121" s="2" t="s">
        <v>124</v>
      </c>
      <c r="C121" s="71" t="s">
        <v>440</v>
      </c>
      <c r="D121" s="16" t="str">
        <f>'[5]luongngay'!C121</f>
        <v>2KS5</v>
      </c>
      <c r="E121" s="40">
        <f>luongngay!F121</f>
        <v>518073.3076923077</v>
      </c>
      <c r="F121" s="126">
        <v>1.6</v>
      </c>
      <c r="G121" s="17">
        <f>ROUND((E121*F121),0)</f>
        <v>828917</v>
      </c>
    </row>
    <row r="122" spans="1:7" s="13" customFormat="1" ht="15.75">
      <c r="A122" s="3"/>
      <c r="B122" s="2"/>
      <c r="C122" s="18"/>
      <c r="D122" s="16"/>
      <c r="E122" s="40"/>
      <c r="F122" s="126"/>
      <c r="G122" s="17"/>
    </row>
    <row r="123" spans="1:7" s="13" customFormat="1" ht="15.75">
      <c r="A123" s="3"/>
      <c r="B123" s="18"/>
      <c r="C123" s="18"/>
      <c r="D123" s="16"/>
      <c r="E123" s="40"/>
      <c r="F123" s="126"/>
      <c r="G123" s="17"/>
    </row>
    <row r="124" spans="1:7" s="13" customFormat="1" ht="31.5">
      <c r="A124" s="3" t="s">
        <v>125</v>
      </c>
      <c r="B124" s="2" t="s">
        <v>88</v>
      </c>
      <c r="C124" s="71" t="s">
        <v>440</v>
      </c>
      <c r="D124" s="16" t="str">
        <f>'[5]luongngay'!C124</f>
        <v>2KS5</v>
      </c>
      <c r="E124" s="40">
        <f>luongngay!F124</f>
        <v>518073.3076923077</v>
      </c>
      <c r="F124" s="126">
        <v>1.6</v>
      </c>
      <c r="G124" s="17">
        <f>ROUND((E124*F124),0)</f>
        <v>828917</v>
      </c>
    </row>
    <row r="125" spans="1:7" s="13" customFormat="1" ht="15.75">
      <c r="A125" s="3"/>
      <c r="B125" s="18"/>
      <c r="C125" s="18"/>
      <c r="D125" s="16"/>
      <c r="E125" s="40"/>
      <c r="F125" s="126"/>
      <c r="G125" s="17"/>
    </row>
    <row r="126" spans="1:7" s="13" customFormat="1" ht="15.75">
      <c r="A126" s="3"/>
      <c r="B126" s="18"/>
      <c r="C126" s="45"/>
      <c r="D126" s="16"/>
      <c r="E126" s="40"/>
      <c r="F126" s="126"/>
      <c r="G126" s="17"/>
    </row>
    <row r="127" spans="1:7" s="13" customFormat="1" ht="31.5">
      <c r="A127" s="3" t="s">
        <v>126</v>
      </c>
      <c r="B127" s="18" t="s">
        <v>90</v>
      </c>
      <c r="C127" s="71" t="s">
        <v>442</v>
      </c>
      <c r="D127" s="16" t="str">
        <f>'[5]luongngay'!C127</f>
        <v>2KTV4</v>
      </c>
      <c r="E127" s="40">
        <f>luongngay!F127</f>
        <v>348212.8461538461</v>
      </c>
      <c r="F127" s="126">
        <v>0.2</v>
      </c>
      <c r="G127" s="17">
        <f>ROUND((E127*F127),0)</f>
        <v>69643</v>
      </c>
    </row>
    <row r="128" spans="1:7" s="13" customFormat="1" ht="15.75">
      <c r="A128" s="31"/>
      <c r="B128" s="45"/>
      <c r="C128" s="9"/>
      <c r="D128" s="16"/>
      <c r="E128" s="40"/>
      <c r="F128" s="126"/>
      <c r="G128" s="17"/>
    </row>
    <row r="129" spans="1:7" s="13" customFormat="1" ht="15.75">
      <c r="A129" s="3" t="s">
        <v>127</v>
      </c>
      <c r="B129" s="18" t="s">
        <v>92</v>
      </c>
      <c r="C129" s="2"/>
      <c r="D129" s="16"/>
      <c r="E129" s="40"/>
      <c r="F129" s="126"/>
      <c r="G129" s="17"/>
    </row>
    <row r="130" spans="1:7" s="13" customFormat="1" ht="31.5">
      <c r="A130" s="3" t="s">
        <v>128</v>
      </c>
      <c r="B130" s="18" t="s">
        <v>129</v>
      </c>
      <c r="C130" s="71" t="s">
        <v>443</v>
      </c>
      <c r="D130" s="16" t="str">
        <f>'[5]luongngay'!C130</f>
        <v>2KS3</v>
      </c>
      <c r="E130" s="40">
        <f>luongngay!F130</f>
        <v>424650.1538461539</v>
      </c>
      <c r="F130" s="126">
        <v>0.2</v>
      </c>
      <c r="G130" s="17">
        <f>ROUND((E130*F130),0)</f>
        <v>84930</v>
      </c>
    </row>
    <row r="131" spans="1:7" s="13" customFormat="1" ht="15.75">
      <c r="A131" s="5"/>
      <c r="B131" s="18"/>
      <c r="C131" s="9"/>
      <c r="D131" s="16"/>
      <c r="E131" s="40"/>
      <c r="F131" s="126"/>
      <c r="G131" s="17"/>
    </row>
    <row r="132" spans="1:7" s="13" customFormat="1" ht="15.75">
      <c r="A132" s="3"/>
      <c r="B132" s="18"/>
      <c r="C132" s="2"/>
      <c r="D132" s="16"/>
      <c r="E132" s="40"/>
      <c r="F132" s="126"/>
      <c r="G132" s="17"/>
    </row>
    <row r="133" spans="1:7" s="13" customFormat="1" ht="31.5">
      <c r="A133" s="3" t="s">
        <v>130</v>
      </c>
      <c r="B133" s="18" t="s">
        <v>131</v>
      </c>
      <c r="C133" s="71" t="s">
        <v>443</v>
      </c>
      <c r="D133" s="16" t="str">
        <f>'[5]luongngay'!C133</f>
        <v>2KS3</v>
      </c>
      <c r="E133" s="40">
        <f>luongngay!F133</f>
        <v>424650.1538461539</v>
      </c>
      <c r="F133" s="126">
        <v>0.25</v>
      </c>
      <c r="G133" s="17">
        <f>ROUND((E133*F133),0)</f>
        <v>106163</v>
      </c>
    </row>
    <row r="134" spans="1:7" s="13" customFormat="1" ht="15.75">
      <c r="A134" s="3"/>
      <c r="B134" s="18"/>
      <c r="C134" s="9"/>
      <c r="D134" s="16"/>
      <c r="E134" s="40"/>
      <c r="F134" s="126"/>
      <c r="G134" s="17"/>
    </row>
    <row r="135" spans="1:7" s="13" customFormat="1" ht="15.75">
      <c r="A135" s="3"/>
      <c r="B135" s="18"/>
      <c r="C135" s="2"/>
      <c r="D135" s="16"/>
      <c r="E135" s="40"/>
      <c r="F135" s="126"/>
      <c r="G135" s="17"/>
    </row>
    <row r="136" spans="1:7" s="13" customFormat="1" ht="31.5">
      <c r="A136" s="3" t="s">
        <v>132</v>
      </c>
      <c r="B136" s="18" t="s">
        <v>133</v>
      </c>
      <c r="C136" s="71" t="s">
        <v>443</v>
      </c>
      <c r="D136" s="16" t="str">
        <f>'[5]luongngay'!C136</f>
        <v>2KS3</v>
      </c>
      <c r="E136" s="40">
        <f>luongngay!F136</f>
        <v>424650.1538461539</v>
      </c>
      <c r="F136" s="126">
        <v>0.3</v>
      </c>
      <c r="G136" s="17">
        <f>ROUND((E136*F136),0)</f>
        <v>127395</v>
      </c>
    </row>
    <row r="137" spans="1:7" s="13" customFormat="1" ht="15.75">
      <c r="A137" s="5"/>
      <c r="B137" s="2"/>
      <c r="C137" s="9"/>
      <c r="D137" s="16"/>
      <c r="E137" s="40"/>
      <c r="F137" s="126"/>
      <c r="G137" s="17"/>
    </row>
    <row r="138" spans="1:7" s="13" customFormat="1" ht="15.75">
      <c r="A138" s="5"/>
      <c r="B138" s="18"/>
      <c r="C138" s="2"/>
      <c r="D138" s="16"/>
      <c r="E138" s="40"/>
      <c r="F138" s="126"/>
      <c r="G138" s="17"/>
    </row>
    <row r="139" spans="1:7" s="13" customFormat="1" ht="15.75">
      <c r="A139" s="6">
        <v>3</v>
      </c>
      <c r="B139" s="4" t="s">
        <v>134</v>
      </c>
      <c r="C139" s="2"/>
      <c r="D139" s="16"/>
      <c r="E139" s="40"/>
      <c r="F139" s="126"/>
      <c r="G139" s="17"/>
    </row>
    <row r="140" spans="1:7" s="13" customFormat="1" ht="15.75">
      <c r="A140" s="3" t="s">
        <v>40</v>
      </c>
      <c r="B140" s="2" t="s">
        <v>135</v>
      </c>
      <c r="C140" s="2"/>
      <c r="D140" s="16"/>
      <c r="E140" s="40"/>
      <c r="F140" s="126"/>
      <c r="G140" s="17"/>
    </row>
    <row r="141" spans="1:7" s="13" customFormat="1" ht="15.75">
      <c r="A141" s="3" t="s">
        <v>136</v>
      </c>
      <c r="B141" s="2" t="s">
        <v>94</v>
      </c>
      <c r="C141" s="9" t="s">
        <v>444</v>
      </c>
      <c r="D141" s="16" t="str">
        <f>'[5]luongngay'!C141</f>
        <v>1KTV2</v>
      </c>
      <c r="E141" s="40">
        <f>luongngay!F141</f>
        <v>145796.84615384616</v>
      </c>
      <c r="F141" s="126">
        <v>0.3</v>
      </c>
      <c r="G141" s="17">
        <f>ROUND((E141*F141),0)</f>
        <v>43739</v>
      </c>
    </row>
    <row r="142" spans="1:7" s="13" customFormat="1" ht="15.75">
      <c r="A142" s="5"/>
      <c r="B142" s="2"/>
      <c r="C142" s="9"/>
      <c r="D142" s="16"/>
      <c r="E142" s="40"/>
      <c r="F142" s="126"/>
      <c r="G142" s="17"/>
    </row>
    <row r="143" spans="1:7" s="13" customFormat="1" ht="15.75">
      <c r="A143" s="31"/>
      <c r="B143" s="45"/>
      <c r="C143" s="9"/>
      <c r="D143" s="16"/>
      <c r="E143" s="40"/>
      <c r="F143" s="126"/>
      <c r="G143" s="17"/>
    </row>
    <row r="144" spans="1:7" s="13" customFormat="1" ht="15.75">
      <c r="A144" s="3" t="s">
        <v>139</v>
      </c>
      <c r="B144" s="2" t="s">
        <v>140</v>
      </c>
      <c r="C144" s="9" t="s">
        <v>444</v>
      </c>
      <c r="D144" s="16" t="str">
        <f>'[5]luongngay'!C144</f>
        <v>1KTV2</v>
      </c>
      <c r="E144" s="40">
        <f>luongngay!F144</f>
        <v>145796.84615384616</v>
      </c>
      <c r="F144" s="126">
        <v>0.25</v>
      </c>
      <c r="G144" s="17">
        <f>ROUND((E144*F144),0)</f>
        <v>36449</v>
      </c>
    </row>
    <row r="145" spans="1:7" s="13" customFormat="1" ht="15.75">
      <c r="A145" s="3"/>
      <c r="B145" s="18"/>
      <c r="C145" s="9"/>
      <c r="D145" s="16"/>
      <c r="E145" s="40"/>
      <c r="F145" s="126"/>
      <c r="G145" s="17"/>
    </row>
    <row r="146" spans="1:7" s="13" customFormat="1" ht="15.75">
      <c r="A146" s="31"/>
      <c r="B146" s="45"/>
      <c r="C146" s="9"/>
      <c r="D146" s="16"/>
      <c r="E146" s="40"/>
      <c r="F146" s="126"/>
      <c r="G146" s="17"/>
    </row>
    <row r="147" spans="1:7" s="13" customFormat="1" ht="15.75">
      <c r="A147" s="3" t="s">
        <v>141</v>
      </c>
      <c r="B147" s="2" t="s">
        <v>60</v>
      </c>
      <c r="C147" s="9"/>
      <c r="D147" s="16"/>
      <c r="E147" s="40"/>
      <c r="F147" s="126"/>
      <c r="G147" s="17"/>
    </row>
    <row r="148" spans="1:7" s="13" customFormat="1" ht="15.75">
      <c r="A148" s="3" t="s">
        <v>142</v>
      </c>
      <c r="B148" s="2" t="s">
        <v>62</v>
      </c>
      <c r="C148" s="9" t="s">
        <v>444</v>
      </c>
      <c r="D148" s="16" t="str">
        <f>'[5]luongngay'!C148</f>
        <v>1KTV2</v>
      </c>
      <c r="E148" s="40">
        <f>luongngay!F148</f>
        <v>145796.84615384616</v>
      </c>
      <c r="F148" s="126">
        <v>0.5</v>
      </c>
      <c r="G148" s="17">
        <f>ROUND((E148*F148),0)</f>
        <v>72898</v>
      </c>
    </row>
    <row r="149" spans="1:7" s="13" customFormat="1" ht="15.75">
      <c r="A149" s="31"/>
      <c r="B149" s="45"/>
      <c r="C149" s="9"/>
      <c r="D149" s="16"/>
      <c r="E149" s="40"/>
      <c r="F149" s="126"/>
      <c r="G149" s="17"/>
    </row>
    <row r="150" spans="1:7" s="13" customFormat="1" ht="15.75">
      <c r="A150" s="3"/>
      <c r="B150" s="18"/>
      <c r="C150" s="9"/>
      <c r="D150" s="16"/>
      <c r="E150" s="40"/>
      <c r="F150" s="126"/>
      <c r="G150" s="17"/>
    </row>
    <row r="151" spans="1:7" s="13" customFormat="1" ht="31.5">
      <c r="A151" s="3" t="s">
        <v>143</v>
      </c>
      <c r="B151" s="2" t="s">
        <v>64</v>
      </c>
      <c r="C151" s="9" t="s">
        <v>444</v>
      </c>
      <c r="D151" s="16" t="str">
        <f>'[5]luongngay'!C151</f>
        <v>1KTV2</v>
      </c>
      <c r="E151" s="40">
        <f>luongngay!F151</f>
        <v>145796.84615384616</v>
      </c>
      <c r="F151" s="126">
        <v>0.15</v>
      </c>
      <c r="G151" s="17">
        <f>ROUND((E151*F151),0)</f>
        <v>21870</v>
      </c>
    </row>
    <row r="152" spans="1:7" s="13" customFormat="1" ht="15.75">
      <c r="A152" s="31"/>
      <c r="B152" s="45"/>
      <c r="C152" s="9"/>
      <c r="D152" s="16"/>
      <c r="E152" s="40"/>
      <c r="F152" s="126"/>
      <c r="G152" s="17"/>
    </row>
    <row r="153" spans="1:7" s="13" customFormat="1" ht="15.75">
      <c r="A153" s="3"/>
      <c r="B153" s="2"/>
      <c r="C153" s="9"/>
      <c r="D153" s="16"/>
      <c r="E153" s="40"/>
      <c r="F153" s="126"/>
      <c r="G153" s="17"/>
    </row>
    <row r="154" spans="1:7" s="13" customFormat="1" ht="31.5">
      <c r="A154" s="3" t="s">
        <v>144</v>
      </c>
      <c r="B154" s="2" t="s">
        <v>66</v>
      </c>
      <c r="C154" s="9" t="s">
        <v>444</v>
      </c>
      <c r="D154" s="16" t="str">
        <f>'[5]luongngay'!C154</f>
        <v>1KTV2</v>
      </c>
      <c r="E154" s="40">
        <f>luongngay!F154</f>
        <v>145796.84615384616</v>
      </c>
      <c r="F154" s="126">
        <v>0.2</v>
      </c>
      <c r="G154" s="17">
        <f>ROUND((E154*F154),0)</f>
        <v>29159</v>
      </c>
    </row>
    <row r="155" spans="1:7" s="13" customFormat="1" ht="15.75">
      <c r="A155" s="3"/>
      <c r="B155" s="18"/>
      <c r="C155" s="9"/>
      <c r="D155" s="16"/>
      <c r="E155" s="40"/>
      <c r="F155" s="126"/>
      <c r="G155" s="17"/>
    </row>
    <row r="156" spans="1:7" s="13" customFormat="1" ht="15.75">
      <c r="A156" s="3"/>
      <c r="B156" s="2"/>
      <c r="C156" s="9"/>
      <c r="D156" s="16"/>
      <c r="E156" s="40"/>
      <c r="F156" s="126"/>
      <c r="G156" s="17"/>
    </row>
    <row r="157" spans="1:7" s="13" customFormat="1" ht="15.75">
      <c r="A157" s="3" t="s">
        <v>145</v>
      </c>
      <c r="B157" s="2" t="s">
        <v>68</v>
      </c>
      <c r="C157" s="9" t="s">
        <v>444</v>
      </c>
      <c r="D157" s="16" t="str">
        <f>'[5]luongngay'!C157</f>
        <v>1KTV2</v>
      </c>
      <c r="E157" s="40">
        <f>luongngay!F157</f>
        <v>145796.84615384616</v>
      </c>
      <c r="F157" s="126">
        <v>0.1</v>
      </c>
      <c r="G157" s="17">
        <f>ROUND((E157*F157),0)</f>
        <v>14580</v>
      </c>
    </row>
    <row r="158" spans="1:7" s="13" customFormat="1" ht="15.75">
      <c r="A158" s="3"/>
      <c r="B158" s="18"/>
      <c r="C158" s="9"/>
      <c r="D158" s="16"/>
      <c r="E158" s="40"/>
      <c r="F158" s="126"/>
      <c r="G158" s="17"/>
    </row>
    <row r="159" spans="1:7" s="13" customFormat="1" ht="16.5" customHeight="1">
      <c r="A159" s="3"/>
      <c r="B159" s="2"/>
      <c r="C159" s="9"/>
      <c r="D159" s="16"/>
      <c r="E159" s="40"/>
      <c r="F159" s="126"/>
      <c r="G159" s="17"/>
    </row>
    <row r="160" spans="1:7" s="13" customFormat="1" ht="15.75">
      <c r="A160" s="3" t="s">
        <v>146</v>
      </c>
      <c r="B160" s="2" t="s">
        <v>70</v>
      </c>
      <c r="C160" s="9" t="s">
        <v>444</v>
      </c>
      <c r="D160" s="16" t="str">
        <f>'[5]luongngay'!C160</f>
        <v>1KTV2</v>
      </c>
      <c r="E160" s="40">
        <f>luongngay!F160</f>
        <v>145796.84615384616</v>
      </c>
      <c r="F160" s="126">
        <v>0.35</v>
      </c>
      <c r="G160" s="17">
        <f>ROUND((E160*F160),0)</f>
        <v>51029</v>
      </c>
    </row>
    <row r="161" spans="1:7" s="13" customFormat="1" ht="15.75">
      <c r="A161" s="3"/>
      <c r="B161" s="18"/>
      <c r="C161" s="9"/>
      <c r="D161" s="16"/>
      <c r="E161" s="40"/>
      <c r="F161" s="126"/>
      <c r="G161" s="17"/>
    </row>
    <row r="162" spans="1:7" s="13" customFormat="1" ht="15.75">
      <c r="A162" s="3"/>
      <c r="B162" s="2"/>
      <c r="C162" s="9"/>
      <c r="D162" s="16"/>
      <c r="E162" s="40"/>
      <c r="F162" s="126"/>
      <c r="G162" s="17"/>
    </row>
    <row r="163" spans="1:7" s="13" customFormat="1" ht="15.75">
      <c r="A163" s="3" t="s">
        <v>147</v>
      </c>
      <c r="B163" s="2" t="s">
        <v>148</v>
      </c>
      <c r="C163" s="9" t="s">
        <v>444</v>
      </c>
      <c r="D163" s="16" t="str">
        <f>'[5]luongngay'!C163</f>
        <v>1KTV2</v>
      </c>
      <c r="E163" s="40">
        <f>luongngay!F163</f>
        <v>145796.84615384616</v>
      </c>
      <c r="F163" s="126">
        <v>0.25</v>
      </c>
      <c r="G163" s="17">
        <f>ROUND((E163*F163),0)</f>
        <v>36449</v>
      </c>
    </row>
    <row r="164" spans="1:7" s="13" customFormat="1" ht="15.75">
      <c r="A164" s="3"/>
      <c r="B164" s="18"/>
      <c r="C164" s="9"/>
      <c r="D164" s="16"/>
      <c r="E164" s="40"/>
      <c r="F164" s="126"/>
      <c r="G164" s="17"/>
    </row>
    <row r="165" spans="1:7" s="13" customFormat="1" ht="15.75">
      <c r="A165" s="3"/>
      <c r="B165" s="2"/>
      <c r="C165" s="9"/>
      <c r="D165" s="16"/>
      <c r="E165" s="40"/>
      <c r="F165" s="126"/>
      <c r="G165" s="17"/>
    </row>
    <row r="166" spans="1:7" s="13" customFormat="1" ht="15.75">
      <c r="A166" s="3" t="s">
        <v>149</v>
      </c>
      <c r="B166" s="18" t="s">
        <v>74</v>
      </c>
      <c r="C166" s="9" t="s">
        <v>444</v>
      </c>
      <c r="D166" s="16" t="str">
        <f>'[5]luongngay'!C166</f>
        <v>1KTV2</v>
      </c>
      <c r="E166" s="40">
        <f>luongngay!F166</f>
        <v>145796.84615384616</v>
      </c>
      <c r="F166" s="126">
        <v>0.15</v>
      </c>
      <c r="G166" s="17">
        <f>ROUND((E166*F166),0)</f>
        <v>21870</v>
      </c>
    </row>
    <row r="167" spans="1:7" s="13" customFormat="1" ht="15.75">
      <c r="A167" s="3"/>
      <c r="B167" s="18"/>
      <c r="C167" s="9"/>
      <c r="D167" s="16"/>
      <c r="E167" s="40"/>
      <c r="F167" s="126"/>
      <c r="G167" s="17"/>
    </row>
    <row r="168" spans="1:7" s="13" customFormat="1" ht="15.75">
      <c r="A168" s="3"/>
      <c r="B168" s="18"/>
      <c r="C168" s="9"/>
      <c r="D168" s="16"/>
      <c r="E168" s="40"/>
      <c r="F168" s="126"/>
      <c r="G168" s="17"/>
    </row>
    <row r="169" spans="1:7" s="13" customFormat="1" ht="15.75">
      <c r="A169" s="3" t="s">
        <v>150</v>
      </c>
      <c r="B169" s="18" t="s">
        <v>76</v>
      </c>
      <c r="C169" s="9" t="s">
        <v>444</v>
      </c>
      <c r="D169" s="16" t="str">
        <f>'[5]luongngay'!C169</f>
        <v>1KTV2</v>
      </c>
      <c r="E169" s="40">
        <f>luongngay!F169</f>
        <v>145796.84615384616</v>
      </c>
      <c r="F169" s="126">
        <v>0.15</v>
      </c>
      <c r="G169" s="17">
        <f>ROUND((E169*F169),0)</f>
        <v>21870</v>
      </c>
    </row>
    <row r="170" spans="1:7" s="13" customFormat="1" ht="15.75">
      <c r="A170" s="3"/>
      <c r="B170" s="18"/>
      <c r="C170" s="9"/>
      <c r="D170" s="16"/>
      <c r="E170" s="40"/>
      <c r="F170" s="126"/>
      <c r="G170" s="17"/>
    </row>
    <row r="171" spans="1:7" s="13" customFormat="1" ht="15.75">
      <c r="A171" s="31"/>
      <c r="B171" s="45"/>
      <c r="C171" s="9"/>
      <c r="D171" s="16"/>
      <c r="E171" s="40"/>
      <c r="F171" s="126"/>
      <c r="G171" s="17"/>
    </row>
    <row r="172" spans="1:7" s="13" customFormat="1" ht="15.75">
      <c r="A172" s="3" t="s">
        <v>151</v>
      </c>
      <c r="B172" s="18" t="s">
        <v>77</v>
      </c>
      <c r="C172" s="9" t="s">
        <v>444</v>
      </c>
      <c r="D172" s="16" t="str">
        <f>'[5]luongngay'!C172</f>
        <v>1KTV2</v>
      </c>
      <c r="E172" s="40">
        <f>luongngay!F172</f>
        <v>145796.84615384616</v>
      </c>
      <c r="F172" s="126">
        <v>0.15</v>
      </c>
      <c r="G172" s="17">
        <f>ROUND((E172*F172),0)</f>
        <v>21870</v>
      </c>
    </row>
    <row r="173" spans="1:7" s="13" customFormat="1" ht="15.75">
      <c r="A173" s="3"/>
      <c r="B173" s="22"/>
      <c r="C173" s="9"/>
      <c r="D173" s="16"/>
      <c r="E173" s="40"/>
      <c r="F173" s="126"/>
      <c r="G173" s="17"/>
    </row>
    <row r="174" spans="1:7" s="13" customFormat="1" ht="15.75">
      <c r="A174" s="31"/>
      <c r="B174" s="45"/>
      <c r="C174" s="9"/>
      <c r="D174" s="16"/>
      <c r="E174" s="40"/>
      <c r="F174" s="126"/>
      <c r="G174" s="17"/>
    </row>
    <row r="175" spans="1:7" s="13" customFormat="1" ht="15.75">
      <c r="A175" s="3" t="s">
        <v>152</v>
      </c>
      <c r="B175" s="18" t="s">
        <v>78</v>
      </c>
      <c r="C175" s="9"/>
      <c r="D175" s="16"/>
      <c r="E175" s="40"/>
      <c r="F175" s="126"/>
      <c r="G175" s="17"/>
    </row>
    <row r="176" spans="1:7" s="13" customFormat="1" ht="15.75">
      <c r="A176" s="3" t="s">
        <v>153</v>
      </c>
      <c r="B176" s="18" t="s">
        <v>80</v>
      </c>
      <c r="C176" s="9" t="s">
        <v>444</v>
      </c>
      <c r="D176" s="16" t="str">
        <f>'[5]luongngay'!C176</f>
        <v>1KTV2</v>
      </c>
      <c r="E176" s="40">
        <f>luongngay!F176</f>
        <v>145796.84615384616</v>
      </c>
      <c r="F176" s="126">
        <v>0.5</v>
      </c>
      <c r="G176" s="17">
        <f>ROUND((E176*F176),0)</f>
        <v>72898</v>
      </c>
    </row>
    <row r="177" spans="1:7" s="13" customFormat="1" ht="15.75">
      <c r="A177" s="102"/>
      <c r="B177" s="104"/>
      <c r="C177" s="9"/>
      <c r="D177" s="16"/>
      <c r="E177" s="40"/>
      <c r="F177" s="126"/>
      <c r="G177" s="17"/>
    </row>
    <row r="178" spans="1:7" s="13" customFormat="1" ht="15.75">
      <c r="A178" s="31"/>
      <c r="B178" s="45"/>
      <c r="C178" s="9"/>
      <c r="D178" s="16"/>
      <c r="E178" s="40"/>
      <c r="F178" s="126"/>
      <c r="G178" s="17"/>
    </row>
    <row r="179" spans="1:7" s="13" customFormat="1" ht="15.75">
      <c r="A179" s="3" t="s">
        <v>154</v>
      </c>
      <c r="B179" s="18" t="s">
        <v>84</v>
      </c>
      <c r="C179" s="9" t="s">
        <v>444</v>
      </c>
      <c r="D179" s="16" t="str">
        <f>'[5]luongngay'!C179</f>
        <v>1KTV2</v>
      </c>
      <c r="E179" s="40">
        <f>luongngay!F179</f>
        <v>145796.84615384616</v>
      </c>
      <c r="F179" s="126">
        <v>0.15</v>
      </c>
      <c r="G179" s="17">
        <f>ROUND((E179*F179),0)</f>
        <v>21870</v>
      </c>
    </row>
    <row r="180" spans="1:7" s="13" customFormat="1" ht="15.75">
      <c r="A180" s="3"/>
      <c r="B180" s="18"/>
      <c r="C180" s="9"/>
      <c r="D180" s="16"/>
      <c r="E180" s="40"/>
      <c r="F180" s="126"/>
      <c r="G180" s="17"/>
    </row>
    <row r="181" spans="1:7" s="13" customFormat="1" ht="15.75">
      <c r="A181" s="3"/>
      <c r="B181" s="18"/>
      <c r="C181" s="9"/>
      <c r="D181" s="16"/>
      <c r="E181" s="40"/>
      <c r="F181" s="126"/>
      <c r="G181" s="17"/>
    </row>
    <row r="182" spans="1:7" s="13" customFormat="1" ht="15.75">
      <c r="A182" s="3" t="s">
        <v>155</v>
      </c>
      <c r="B182" s="18" t="s">
        <v>124</v>
      </c>
      <c r="C182" s="9" t="s">
        <v>444</v>
      </c>
      <c r="D182" s="16" t="str">
        <f>'[5]luongngay'!C182</f>
        <v>1KTV2</v>
      </c>
      <c r="E182" s="40">
        <f>luongngay!F182</f>
        <v>145796.84615384616</v>
      </c>
      <c r="F182" s="126">
        <v>0.15</v>
      </c>
      <c r="G182" s="17">
        <f>ROUND((E182*F182),0)</f>
        <v>21870</v>
      </c>
    </row>
    <row r="183" spans="1:7" s="13" customFormat="1" ht="15.75">
      <c r="A183" s="3"/>
      <c r="B183" s="18"/>
      <c r="C183" s="9"/>
      <c r="D183" s="16"/>
      <c r="E183" s="40"/>
      <c r="F183" s="126"/>
      <c r="G183" s="17"/>
    </row>
    <row r="184" spans="1:7" s="13" customFormat="1" ht="15.75">
      <c r="A184" s="31"/>
      <c r="B184" s="4"/>
      <c r="C184" s="9"/>
      <c r="D184" s="16"/>
      <c r="E184" s="40"/>
      <c r="F184" s="126"/>
      <c r="G184" s="17"/>
    </row>
    <row r="185" spans="1:7" s="13" customFormat="1" ht="31.5">
      <c r="A185" s="3" t="s">
        <v>156</v>
      </c>
      <c r="B185" s="2" t="s">
        <v>88</v>
      </c>
      <c r="C185" s="9" t="s">
        <v>444</v>
      </c>
      <c r="D185" s="16" t="str">
        <f>'[5]luongngay'!C185</f>
        <v>1KTV2</v>
      </c>
      <c r="E185" s="40">
        <f>luongngay!F185</f>
        <v>145796.84615384616</v>
      </c>
      <c r="F185" s="126">
        <v>0.15</v>
      </c>
      <c r="G185" s="17">
        <f>ROUND((E185*F185),0)</f>
        <v>21870</v>
      </c>
    </row>
    <row r="186" spans="1:7" s="13" customFormat="1" ht="15.75">
      <c r="A186" s="3"/>
      <c r="B186" s="18"/>
      <c r="C186" s="9"/>
      <c r="D186" s="16"/>
      <c r="E186" s="40"/>
      <c r="F186" s="126"/>
      <c r="G186" s="17"/>
    </row>
    <row r="187" spans="1:7" s="13" customFormat="1" ht="15.75">
      <c r="A187" s="3"/>
      <c r="B187" s="18"/>
      <c r="C187" s="9"/>
      <c r="D187" s="16"/>
      <c r="E187" s="40"/>
      <c r="F187" s="126"/>
      <c r="G187" s="17"/>
    </row>
    <row r="188" spans="1:7" s="13" customFormat="1" ht="15.75">
      <c r="A188" s="3" t="s">
        <v>157</v>
      </c>
      <c r="B188" s="18" t="s">
        <v>90</v>
      </c>
      <c r="C188" s="9" t="s">
        <v>444</v>
      </c>
      <c r="D188" s="16" t="str">
        <f>'[5]luongngay'!C188</f>
        <v>1KTV2</v>
      </c>
      <c r="E188" s="40">
        <f>luongngay!F188</f>
        <v>145796.84615384616</v>
      </c>
      <c r="F188" s="126">
        <v>0.1</v>
      </c>
      <c r="G188" s="17">
        <f>ROUND((E188*F188),0)</f>
        <v>14580</v>
      </c>
    </row>
    <row r="189" spans="1:7" s="13" customFormat="1" ht="15.75">
      <c r="A189" s="3"/>
      <c r="B189" s="18"/>
      <c r="C189" s="9"/>
      <c r="D189" s="16"/>
      <c r="E189" s="40"/>
      <c r="F189" s="126"/>
      <c r="G189" s="17"/>
    </row>
    <row r="190" spans="1:7" s="13" customFormat="1" ht="15.75">
      <c r="A190" s="3"/>
      <c r="B190" s="18"/>
      <c r="C190" s="9"/>
      <c r="D190" s="16"/>
      <c r="E190" s="40"/>
      <c r="F190" s="126"/>
      <c r="G190" s="17"/>
    </row>
    <row r="191" spans="1:7" s="13" customFormat="1" ht="15.75">
      <c r="A191" s="3" t="s">
        <v>158</v>
      </c>
      <c r="B191" s="2" t="s">
        <v>92</v>
      </c>
      <c r="C191" s="9" t="s">
        <v>444</v>
      </c>
      <c r="D191" s="16" t="str">
        <f>'[5]luongngay'!C191</f>
        <v>1KTV2</v>
      </c>
      <c r="E191" s="40">
        <f>luongngay!F191</f>
        <v>145796.84615384616</v>
      </c>
      <c r="F191" s="126">
        <v>0.1</v>
      </c>
      <c r="G191" s="17">
        <f>ROUND((E191*F191),0)</f>
        <v>14580</v>
      </c>
    </row>
    <row r="192" spans="1:7" s="13" customFormat="1" ht="15.75">
      <c r="A192" s="3"/>
      <c r="B192" s="2"/>
      <c r="C192" s="9"/>
      <c r="D192" s="16"/>
      <c r="E192" s="40"/>
      <c r="F192" s="126"/>
      <c r="G192" s="17"/>
    </row>
    <row r="193" spans="1:7" s="13" customFormat="1" ht="15.75">
      <c r="A193" s="3"/>
      <c r="B193" s="18"/>
      <c r="C193" s="18"/>
      <c r="D193" s="16"/>
      <c r="E193" s="40"/>
      <c r="F193" s="126"/>
      <c r="G193" s="17"/>
    </row>
    <row r="194" spans="1:7" s="13" customFormat="1" ht="15.75">
      <c r="A194" s="3" t="s">
        <v>41</v>
      </c>
      <c r="B194" s="18" t="s">
        <v>159</v>
      </c>
      <c r="C194" s="9"/>
      <c r="D194" s="16"/>
      <c r="E194" s="40"/>
      <c r="F194" s="126"/>
      <c r="G194" s="17"/>
    </row>
    <row r="195" spans="1:7" s="13" customFormat="1" ht="31.5">
      <c r="A195" s="3" t="s">
        <v>160</v>
      </c>
      <c r="B195" s="2" t="s">
        <v>94</v>
      </c>
      <c r="C195" s="71" t="s">
        <v>438</v>
      </c>
      <c r="D195" s="16" t="str">
        <f>'[5]luongngay'!C195</f>
        <v>2KTV4</v>
      </c>
      <c r="E195" s="40">
        <f>luongngay!F195</f>
        <v>348212.8461538461</v>
      </c>
      <c r="F195" s="126">
        <v>0.15</v>
      </c>
      <c r="G195" s="17">
        <f>ROUND((E195*F195),0)</f>
        <v>52232</v>
      </c>
    </row>
    <row r="196" spans="1:7" s="13" customFormat="1" ht="15.75" customHeight="1">
      <c r="A196" s="3"/>
      <c r="B196" s="18"/>
      <c r="C196" s="18"/>
      <c r="D196" s="16"/>
      <c r="E196" s="40"/>
      <c r="F196" s="126"/>
      <c r="G196" s="17"/>
    </row>
    <row r="197" spans="1:7" s="13" customFormat="1" ht="15.75">
      <c r="A197" s="3"/>
      <c r="B197" s="18"/>
      <c r="C197" s="18"/>
      <c r="D197" s="16"/>
      <c r="E197" s="40"/>
      <c r="F197" s="126"/>
      <c r="G197" s="17"/>
    </row>
    <row r="198" spans="1:7" s="13" customFormat="1" ht="15.75">
      <c r="A198" s="3" t="s">
        <v>161</v>
      </c>
      <c r="B198" s="2" t="s">
        <v>108</v>
      </c>
      <c r="C198" s="71" t="s">
        <v>439</v>
      </c>
      <c r="D198" s="16" t="str">
        <f>'[5]luongngay'!C198</f>
        <v>2KTV4</v>
      </c>
      <c r="E198" s="40">
        <f>luongngay!F198</f>
        <v>348212.8461538461</v>
      </c>
      <c r="F198" s="126">
        <v>0.06</v>
      </c>
      <c r="G198" s="17">
        <f>ROUND((E198*F198),0)</f>
        <v>20893</v>
      </c>
    </row>
    <row r="199" spans="1:7" s="13" customFormat="1" ht="15.75">
      <c r="A199" s="3"/>
      <c r="B199" s="18"/>
      <c r="C199" s="18"/>
      <c r="D199" s="16"/>
      <c r="E199" s="40"/>
      <c r="F199" s="126"/>
      <c r="G199" s="17"/>
    </row>
    <row r="200" spans="1:7" s="13" customFormat="1" ht="15.75">
      <c r="A200" s="3"/>
      <c r="B200" s="18"/>
      <c r="C200" s="18"/>
      <c r="D200" s="16"/>
      <c r="E200" s="40"/>
      <c r="F200" s="126"/>
      <c r="G200" s="17"/>
    </row>
    <row r="201" spans="1:7" s="13" customFormat="1" ht="15.75">
      <c r="A201" s="3" t="s">
        <v>162</v>
      </c>
      <c r="B201" s="2" t="s">
        <v>60</v>
      </c>
      <c r="C201" s="9"/>
      <c r="D201" s="16"/>
      <c r="E201" s="40"/>
      <c r="F201" s="126"/>
      <c r="G201" s="17"/>
    </row>
    <row r="202" spans="1:7" s="13" customFormat="1" ht="31.5">
      <c r="A202" s="3" t="s">
        <v>163</v>
      </c>
      <c r="B202" s="2" t="s">
        <v>62</v>
      </c>
      <c r="C202" s="71" t="s">
        <v>440</v>
      </c>
      <c r="D202" s="16" t="str">
        <f>'[5]luongngay'!C202</f>
        <v>2KTV4</v>
      </c>
      <c r="E202" s="40">
        <f>luongngay!F202</f>
        <v>348212.8461538461</v>
      </c>
      <c r="F202" s="126">
        <v>0.25</v>
      </c>
      <c r="G202" s="17">
        <f>ROUND((E202*F202),0)</f>
        <v>87053</v>
      </c>
    </row>
    <row r="203" spans="1:7" s="13" customFormat="1" ht="15.75">
      <c r="A203" s="3"/>
      <c r="B203" s="18"/>
      <c r="C203" s="18"/>
      <c r="D203" s="16"/>
      <c r="E203" s="40"/>
      <c r="F203" s="126"/>
      <c r="G203" s="17"/>
    </row>
    <row r="204" spans="1:7" s="13" customFormat="1" ht="15.75">
      <c r="A204" s="3"/>
      <c r="B204" s="2"/>
      <c r="C204" s="18"/>
      <c r="D204" s="16"/>
      <c r="E204" s="40"/>
      <c r="F204" s="126"/>
      <c r="G204" s="17"/>
    </row>
    <row r="205" spans="1:7" s="13" customFormat="1" ht="31.5">
      <c r="A205" s="3" t="s">
        <v>164</v>
      </c>
      <c r="B205" s="2" t="s">
        <v>64</v>
      </c>
      <c r="C205" s="71" t="s">
        <v>440</v>
      </c>
      <c r="D205" s="16" t="str">
        <f>'[5]luongngay'!C205</f>
        <v>2KTV4</v>
      </c>
      <c r="E205" s="40">
        <f>luongngay!F205</f>
        <v>348212.8461538461</v>
      </c>
      <c r="F205" s="126">
        <v>0.06</v>
      </c>
      <c r="G205" s="17">
        <f>ROUND((E205*F205),0)</f>
        <v>20893</v>
      </c>
    </row>
    <row r="206" spans="1:7" s="13" customFormat="1" ht="15.75">
      <c r="A206" s="3"/>
      <c r="B206" s="18"/>
      <c r="C206" s="18"/>
      <c r="D206" s="16"/>
      <c r="E206" s="40"/>
      <c r="F206" s="126"/>
      <c r="G206" s="17"/>
    </row>
    <row r="207" spans="1:7" s="13" customFormat="1" ht="15.75">
      <c r="A207" s="3"/>
      <c r="B207" s="2"/>
      <c r="C207" s="18"/>
      <c r="D207" s="16"/>
      <c r="E207" s="40"/>
      <c r="F207" s="126"/>
      <c r="G207" s="17"/>
    </row>
    <row r="208" spans="1:7" s="13" customFormat="1" ht="31.5">
      <c r="A208" s="3" t="s">
        <v>165</v>
      </c>
      <c r="B208" s="2" t="s">
        <v>66</v>
      </c>
      <c r="C208" s="71" t="s">
        <v>440</v>
      </c>
      <c r="D208" s="16" t="str">
        <f>'[5]luongngay'!C208</f>
        <v>2KTV4</v>
      </c>
      <c r="E208" s="40">
        <f>luongngay!F208</f>
        <v>348212.8461538461</v>
      </c>
      <c r="F208" s="126">
        <v>0.1</v>
      </c>
      <c r="G208" s="17">
        <f>ROUND((E208*F208),0)</f>
        <v>34821</v>
      </c>
    </row>
    <row r="209" spans="1:7" s="13" customFormat="1" ht="15.75">
      <c r="A209" s="3"/>
      <c r="B209" s="18"/>
      <c r="C209" s="18"/>
      <c r="D209" s="16"/>
      <c r="E209" s="40"/>
      <c r="F209" s="126"/>
      <c r="G209" s="17"/>
    </row>
    <row r="210" spans="1:7" s="13" customFormat="1" ht="15.75">
      <c r="A210" s="31"/>
      <c r="B210" s="45"/>
      <c r="C210" s="18"/>
      <c r="D210" s="16"/>
      <c r="E210" s="40"/>
      <c r="F210" s="126"/>
      <c r="G210" s="17"/>
    </row>
    <row r="211" spans="1:7" s="13" customFormat="1" ht="31.5">
      <c r="A211" s="3" t="s">
        <v>166</v>
      </c>
      <c r="B211" s="2" t="s">
        <v>68</v>
      </c>
      <c r="C211" s="71" t="s">
        <v>440</v>
      </c>
      <c r="D211" s="16" t="str">
        <f>'[5]luongngay'!C211</f>
        <v>2KTV4</v>
      </c>
      <c r="E211" s="40">
        <f>luongngay!F211</f>
        <v>348212.8461538461</v>
      </c>
      <c r="F211" s="126">
        <v>0.05</v>
      </c>
      <c r="G211" s="17">
        <f>ROUND((E211*F211),0)</f>
        <v>17411</v>
      </c>
    </row>
    <row r="212" spans="1:7" s="13" customFormat="1" ht="15.75">
      <c r="A212" s="3"/>
      <c r="B212" s="18"/>
      <c r="C212" s="18"/>
      <c r="D212" s="16"/>
      <c r="E212" s="40"/>
      <c r="F212" s="126"/>
      <c r="G212" s="17"/>
    </row>
    <row r="213" spans="1:7" s="13" customFormat="1" ht="15.75">
      <c r="A213" s="31"/>
      <c r="B213" s="45"/>
      <c r="C213" s="18"/>
      <c r="D213" s="16"/>
      <c r="E213" s="40"/>
      <c r="F213" s="126"/>
      <c r="G213" s="17"/>
    </row>
    <row r="214" spans="1:7" s="13" customFormat="1" ht="31.5">
      <c r="A214" s="3" t="s">
        <v>167</v>
      </c>
      <c r="B214" s="2" t="s">
        <v>70</v>
      </c>
      <c r="C214" s="71" t="s">
        <v>440</v>
      </c>
      <c r="D214" s="16" t="str">
        <f>'[5]luongngay'!C214</f>
        <v>2KTV4</v>
      </c>
      <c r="E214" s="40">
        <f>luongngay!F214</f>
        <v>348212.8461538461</v>
      </c>
      <c r="F214" s="126">
        <v>0.2</v>
      </c>
      <c r="G214" s="17">
        <f>ROUND((E214*F214),0)</f>
        <v>69643</v>
      </c>
    </row>
    <row r="215" spans="1:7" s="13" customFormat="1" ht="15.75">
      <c r="A215" s="5"/>
      <c r="B215" s="18"/>
      <c r="C215" s="9"/>
      <c r="D215" s="16"/>
      <c r="E215" s="40"/>
      <c r="F215" s="126"/>
      <c r="G215" s="17"/>
    </row>
    <row r="216" spans="1:7" s="13" customFormat="1" ht="15.75">
      <c r="A216" s="5"/>
      <c r="B216" s="18"/>
      <c r="C216" s="18"/>
      <c r="D216" s="16"/>
      <c r="E216" s="40"/>
      <c r="F216" s="126"/>
      <c r="G216" s="17"/>
    </row>
    <row r="217" spans="1:7" s="13" customFormat="1" ht="31.5">
      <c r="A217" s="3" t="s">
        <v>168</v>
      </c>
      <c r="B217" s="2" t="s">
        <v>115</v>
      </c>
      <c r="C217" s="71" t="s">
        <v>440</v>
      </c>
      <c r="D217" s="16" t="str">
        <f>'[5]luongngay'!C217</f>
        <v>2KTV4</v>
      </c>
      <c r="E217" s="40">
        <f>luongngay!F217</f>
        <v>348212.8461538461</v>
      </c>
      <c r="F217" s="126">
        <v>0.15</v>
      </c>
      <c r="G217" s="17">
        <f>ROUND((E217*F217),0)</f>
        <v>52232</v>
      </c>
    </row>
    <row r="218" spans="1:7" s="13" customFormat="1" ht="15.75">
      <c r="A218" s="3"/>
      <c r="B218" s="18"/>
      <c r="C218" s="9"/>
      <c r="D218" s="16"/>
      <c r="E218" s="40"/>
      <c r="F218" s="126"/>
      <c r="G218" s="17"/>
    </row>
    <row r="219" spans="1:7" s="13" customFormat="1" ht="15.75">
      <c r="A219" s="3"/>
      <c r="B219" s="18"/>
      <c r="C219" s="18"/>
      <c r="D219" s="16"/>
      <c r="E219" s="40"/>
      <c r="F219" s="126"/>
      <c r="G219" s="17"/>
    </row>
    <row r="220" spans="1:7" s="13" customFormat="1" ht="31.5">
      <c r="A220" s="3" t="s">
        <v>169</v>
      </c>
      <c r="B220" s="2" t="s">
        <v>170</v>
      </c>
      <c r="C220" s="71" t="s">
        <v>440</v>
      </c>
      <c r="D220" s="16" t="str">
        <f>'[5]luongngay'!C220</f>
        <v>2KTV4</v>
      </c>
      <c r="E220" s="40">
        <f>luongngay!F220</f>
        <v>348212.8461538461</v>
      </c>
      <c r="F220" s="126">
        <v>0.1</v>
      </c>
      <c r="G220" s="17">
        <f>ROUND((E220*F220),0)</f>
        <v>34821</v>
      </c>
    </row>
    <row r="221" spans="1:7" s="13" customFormat="1" ht="15.75">
      <c r="A221" s="3"/>
      <c r="B221" s="18"/>
      <c r="C221" s="18"/>
      <c r="D221" s="16"/>
      <c r="E221" s="40"/>
      <c r="F221" s="126"/>
      <c r="G221" s="17"/>
    </row>
    <row r="222" spans="1:7" s="13" customFormat="1" ht="15.75">
      <c r="A222" s="3"/>
      <c r="B222" s="18"/>
      <c r="C222" s="18"/>
      <c r="D222" s="16"/>
      <c r="E222" s="40"/>
      <c r="F222" s="126"/>
      <c r="G222" s="17"/>
    </row>
    <row r="223" spans="1:7" s="13" customFormat="1" ht="31.5">
      <c r="A223" s="3" t="s">
        <v>558</v>
      </c>
      <c r="B223" s="2" t="s">
        <v>171</v>
      </c>
      <c r="C223" s="71" t="s">
        <v>441</v>
      </c>
      <c r="D223" s="16" t="str">
        <f>'[5]luongngay'!C223</f>
        <v>2KTV4</v>
      </c>
      <c r="E223" s="40">
        <f>luongngay!F223</f>
        <v>348212.8461538461</v>
      </c>
      <c r="F223" s="126">
        <v>0.1</v>
      </c>
      <c r="G223" s="17">
        <f>ROUND((E223*F223),0)</f>
        <v>34821</v>
      </c>
    </row>
    <row r="224" spans="1:7" s="13" customFormat="1" ht="15.75">
      <c r="A224" s="5"/>
      <c r="B224" s="18"/>
      <c r="C224" s="9"/>
      <c r="D224" s="16"/>
      <c r="E224" s="40"/>
      <c r="F224" s="126"/>
      <c r="G224" s="17"/>
    </row>
    <row r="225" spans="1:7" s="13" customFormat="1" ht="15.75">
      <c r="A225" s="5"/>
      <c r="B225" s="18"/>
      <c r="C225" s="9"/>
      <c r="D225" s="16"/>
      <c r="E225" s="40"/>
      <c r="F225" s="126"/>
      <c r="G225" s="17"/>
    </row>
    <row r="226" spans="1:7" s="13" customFormat="1" ht="31.5">
      <c r="A226" s="3" t="s">
        <v>172</v>
      </c>
      <c r="B226" s="18" t="s">
        <v>77</v>
      </c>
      <c r="C226" s="71" t="s">
        <v>440</v>
      </c>
      <c r="D226" s="16" t="str">
        <f>'[5]luongngay'!C226</f>
        <v>2KTV4</v>
      </c>
      <c r="E226" s="40">
        <f>luongngay!F226</f>
        <v>348212.8461538461</v>
      </c>
      <c r="F226" s="126">
        <v>0.25</v>
      </c>
      <c r="G226" s="17">
        <f>ROUND((E226*F226),0)</f>
        <v>87053</v>
      </c>
    </row>
    <row r="227" spans="1:7" s="13" customFormat="1" ht="15.75">
      <c r="A227" s="5"/>
      <c r="B227" s="2"/>
      <c r="C227" s="9"/>
      <c r="D227" s="16"/>
      <c r="E227" s="40"/>
      <c r="F227" s="126"/>
      <c r="G227" s="17"/>
    </row>
    <row r="228" spans="1:7" s="13" customFormat="1" ht="15.75">
      <c r="A228" s="5"/>
      <c r="B228" s="2"/>
      <c r="C228" s="18"/>
      <c r="D228" s="16"/>
      <c r="E228" s="40"/>
      <c r="F228" s="126"/>
      <c r="G228" s="17"/>
    </row>
    <row r="229" spans="1:7" s="13" customFormat="1" ht="15.75">
      <c r="A229" s="3" t="s">
        <v>173</v>
      </c>
      <c r="B229" s="2" t="s">
        <v>78</v>
      </c>
      <c r="C229" s="4"/>
      <c r="D229" s="16"/>
      <c r="E229" s="40"/>
      <c r="F229" s="126"/>
      <c r="G229" s="17"/>
    </row>
    <row r="230" spans="1:7" s="13" customFormat="1" ht="48" customHeight="1">
      <c r="A230" s="3" t="s">
        <v>174</v>
      </c>
      <c r="B230" s="2" t="s">
        <v>80</v>
      </c>
      <c r="C230" s="71" t="s">
        <v>440</v>
      </c>
      <c r="D230" s="16" t="str">
        <f>'[5]luongngay'!C230</f>
        <v>2KTV4</v>
      </c>
      <c r="E230" s="40">
        <f>luongngay!F230</f>
        <v>348212.8461538461</v>
      </c>
      <c r="F230" s="126">
        <v>0.3</v>
      </c>
      <c r="G230" s="17">
        <f>ROUND((E230*F230),0)</f>
        <v>104464</v>
      </c>
    </row>
    <row r="231" spans="1:7" s="13" customFormat="1" ht="15.75">
      <c r="A231" s="3"/>
      <c r="B231" s="18"/>
      <c r="C231" s="18"/>
      <c r="D231" s="16"/>
      <c r="E231" s="40"/>
      <c r="F231" s="126"/>
      <c r="G231" s="17"/>
    </row>
    <row r="232" spans="1:7" s="13" customFormat="1" ht="15.75">
      <c r="A232" s="3"/>
      <c r="B232" s="18"/>
      <c r="C232" s="9"/>
      <c r="D232" s="16"/>
      <c r="E232" s="40"/>
      <c r="F232" s="126"/>
      <c r="G232" s="17"/>
    </row>
    <row r="233" spans="1:7" s="13" customFormat="1" ht="31.5">
      <c r="A233" s="3" t="s">
        <v>175</v>
      </c>
      <c r="B233" s="2" t="s">
        <v>84</v>
      </c>
      <c r="C233" s="71" t="s">
        <v>440</v>
      </c>
      <c r="D233" s="16" t="str">
        <f>'[5]luongngay'!C233</f>
        <v>2KTV4</v>
      </c>
      <c r="E233" s="40">
        <f>luongngay!F233</f>
        <v>348212.8461538461</v>
      </c>
      <c r="F233" s="126">
        <v>0.1</v>
      </c>
      <c r="G233" s="17">
        <f>ROUND((E233*F233),0)</f>
        <v>34821</v>
      </c>
    </row>
    <row r="234" spans="1:7" s="13" customFormat="1" ht="15.75">
      <c r="A234" s="3"/>
      <c r="B234" s="18"/>
      <c r="C234" s="45"/>
      <c r="D234" s="16"/>
      <c r="E234" s="40"/>
      <c r="F234" s="126"/>
      <c r="G234" s="17"/>
    </row>
    <row r="235" spans="1:7" s="13" customFormat="1" ht="15.75">
      <c r="A235" s="3"/>
      <c r="B235" s="2"/>
      <c r="C235" s="2"/>
      <c r="D235" s="16"/>
      <c r="E235" s="40"/>
      <c r="F235" s="126"/>
      <c r="G235" s="17"/>
    </row>
    <row r="236" spans="1:7" s="13" customFormat="1" ht="31.5">
      <c r="A236" s="3" t="s">
        <v>176</v>
      </c>
      <c r="B236" s="2" t="s">
        <v>86</v>
      </c>
      <c r="C236" s="71" t="s">
        <v>440</v>
      </c>
      <c r="D236" s="16" t="str">
        <f>'[5]luongngay'!C236</f>
        <v>2KTV4</v>
      </c>
      <c r="E236" s="40">
        <f>luongngay!F236</f>
        <v>348212.8461538461</v>
      </c>
      <c r="F236" s="126">
        <v>0.15</v>
      </c>
      <c r="G236" s="17">
        <f>ROUND((E236*F236),0)</f>
        <v>52232</v>
      </c>
    </row>
    <row r="237" spans="1:7" s="13" customFormat="1" ht="15.75">
      <c r="A237" s="3"/>
      <c r="B237" s="18"/>
      <c r="C237" s="9"/>
      <c r="D237" s="16"/>
      <c r="E237" s="40"/>
      <c r="F237" s="126"/>
      <c r="G237" s="17"/>
    </row>
    <row r="238" spans="1:7" s="13" customFormat="1" ht="15.75">
      <c r="A238" s="3"/>
      <c r="B238" s="18"/>
      <c r="C238" s="9"/>
      <c r="D238" s="16"/>
      <c r="E238" s="40"/>
      <c r="F238" s="126"/>
      <c r="G238" s="17"/>
    </row>
    <row r="239" spans="1:7" s="13" customFormat="1" ht="31.5">
      <c r="A239" s="3" t="s">
        <v>177</v>
      </c>
      <c r="B239" s="2" t="s">
        <v>88</v>
      </c>
      <c r="C239" s="71" t="s">
        <v>440</v>
      </c>
      <c r="D239" s="16" t="str">
        <f>'[5]luongngay'!C239</f>
        <v>2KTV4</v>
      </c>
      <c r="E239" s="40">
        <f>luongngay!F239</f>
        <v>348212.8461538461</v>
      </c>
      <c r="F239" s="126">
        <v>0.15</v>
      </c>
      <c r="G239" s="17">
        <f>ROUND((E239*F239),0)</f>
        <v>52232</v>
      </c>
    </row>
    <row r="240" spans="1:7" s="13" customFormat="1" ht="15.75" customHeight="1">
      <c r="A240" s="3"/>
      <c r="B240" s="2"/>
      <c r="C240" s="2"/>
      <c r="D240" s="16"/>
      <c r="E240" s="40"/>
      <c r="F240" s="126"/>
      <c r="G240" s="17"/>
    </row>
    <row r="241" spans="1:7" s="13" customFormat="1" ht="16.5" customHeight="1">
      <c r="A241" s="3"/>
      <c r="B241" s="18"/>
      <c r="C241" s="9"/>
      <c r="D241" s="16"/>
      <c r="E241" s="40"/>
      <c r="F241" s="126"/>
      <c r="G241" s="17"/>
    </row>
    <row r="242" spans="1:7" s="13" customFormat="1" ht="33" customHeight="1">
      <c r="A242" s="3" t="s">
        <v>178</v>
      </c>
      <c r="B242" s="18" t="s">
        <v>90</v>
      </c>
      <c r="C242" s="71" t="s">
        <v>442</v>
      </c>
      <c r="D242" s="16" t="str">
        <f>'[5]luongngay'!C242</f>
        <v>2KTV4</v>
      </c>
      <c r="E242" s="40">
        <f>luongngay!F242</f>
        <v>348212.8461538461</v>
      </c>
      <c r="F242" s="126">
        <v>0.05</v>
      </c>
      <c r="G242" s="17">
        <f>ROUND((E242*F242),0)</f>
        <v>17411</v>
      </c>
    </row>
    <row r="243" spans="1:7" s="13" customFormat="1" ht="16.5" customHeight="1">
      <c r="A243" s="3"/>
      <c r="B243" s="18"/>
      <c r="C243" s="9"/>
      <c r="D243" s="16"/>
      <c r="E243" s="40"/>
      <c r="F243" s="126"/>
      <c r="G243" s="17"/>
    </row>
    <row r="244" spans="1:7" s="13" customFormat="1" ht="17.25" customHeight="1">
      <c r="A244" s="3"/>
      <c r="B244" s="18"/>
      <c r="C244" s="9"/>
      <c r="D244" s="16"/>
      <c r="E244" s="40"/>
      <c r="F244" s="126"/>
      <c r="G244" s="17"/>
    </row>
    <row r="245" spans="1:7" s="13" customFormat="1" ht="30" customHeight="1">
      <c r="A245" s="3" t="s">
        <v>179</v>
      </c>
      <c r="B245" s="18" t="s">
        <v>92</v>
      </c>
      <c r="C245" s="71" t="s">
        <v>443</v>
      </c>
      <c r="D245" s="16" t="str">
        <f>'[5]luongngay'!C245</f>
        <v>2KTV4</v>
      </c>
      <c r="E245" s="40">
        <f>luongngay!F245</f>
        <v>348212.8461538461</v>
      </c>
      <c r="F245" s="126">
        <v>0.05</v>
      </c>
      <c r="G245" s="17">
        <f>ROUND((E245*F245),0)</f>
        <v>17411</v>
      </c>
    </row>
    <row r="246" spans="1:7" s="13" customFormat="1" ht="16.5" customHeight="1">
      <c r="A246" s="3"/>
      <c r="B246" s="2"/>
      <c r="C246" s="9"/>
      <c r="D246" s="16"/>
      <c r="E246" s="40"/>
      <c r="F246" s="126"/>
      <c r="G246" s="17"/>
    </row>
    <row r="247" spans="1:7" s="13" customFormat="1" ht="15.75" customHeight="1">
      <c r="A247" s="5"/>
      <c r="B247" s="18"/>
      <c r="C247" s="9"/>
      <c r="D247" s="16"/>
      <c r="E247" s="40"/>
      <c r="F247" s="126"/>
      <c r="G247" s="17"/>
    </row>
    <row r="248" spans="1:7" s="13" customFormat="1" ht="17.25" customHeight="1">
      <c r="A248" s="33" t="s">
        <v>182</v>
      </c>
      <c r="B248" s="33" t="s">
        <v>183</v>
      </c>
      <c r="C248" s="9"/>
      <c r="D248" s="16"/>
      <c r="E248" s="40"/>
      <c r="F248" s="126"/>
      <c r="G248" s="17"/>
    </row>
    <row r="249" spans="1:7" s="13" customFormat="1" ht="15.75">
      <c r="A249" s="33" t="s">
        <v>184</v>
      </c>
      <c r="B249" s="34" t="s">
        <v>185</v>
      </c>
      <c r="C249" s="18"/>
      <c r="D249" s="16"/>
      <c r="E249" s="40"/>
      <c r="F249" s="126"/>
      <c r="G249" s="17"/>
    </row>
    <row r="250" spans="1:7" s="13" customFormat="1" ht="15.75">
      <c r="A250" s="5">
        <v>1</v>
      </c>
      <c r="B250" s="18" t="s">
        <v>186</v>
      </c>
      <c r="C250" s="9" t="s">
        <v>444</v>
      </c>
      <c r="D250" s="16" t="str">
        <f>'[5]luongngay'!C250</f>
        <v>1KS4</v>
      </c>
      <c r="E250" s="40">
        <f>luongngay!F250</f>
        <v>235680.61538461538</v>
      </c>
      <c r="F250" s="126">
        <v>0.3</v>
      </c>
      <c r="G250" s="17">
        <f>ROUND((E250*F250),0)</f>
        <v>70704</v>
      </c>
    </row>
    <row r="251" spans="1:7" s="13" customFormat="1" ht="15.75">
      <c r="A251" s="3"/>
      <c r="B251" s="18"/>
      <c r="C251" s="18"/>
      <c r="D251" s="16"/>
      <c r="E251" s="40"/>
      <c r="F251" s="126"/>
      <c r="G251" s="17"/>
    </row>
    <row r="252" spans="1:7" s="13" customFormat="1" ht="15.75">
      <c r="A252" s="3"/>
      <c r="B252" s="2"/>
      <c r="C252" s="9"/>
      <c r="D252" s="16"/>
      <c r="E252" s="40"/>
      <c r="F252" s="126"/>
      <c r="G252" s="17"/>
    </row>
    <row r="253" spans="1:7" s="13" customFormat="1" ht="15.75">
      <c r="A253" s="3">
        <v>2</v>
      </c>
      <c r="B253" s="18" t="s">
        <v>187</v>
      </c>
      <c r="C253" s="18"/>
      <c r="D253" s="16"/>
      <c r="E253" s="40"/>
      <c r="F253" s="126"/>
      <c r="G253" s="17"/>
    </row>
    <row r="254" spans="1:7" s="13" customFormat="1" ht="19.5" customHeight="1">
      <c r="A254" s="3" t="s">
        <v>22</v>
      </c>
      <c r="B254" s="18" t="s">
        <v>188</v>
      </c>
      <c r="C254" s="71" t="s">
        <v>445</v>
      </c>
      <c r="D254" s="16" t="str">
        <f>'[5]luongngay'!C254</f>
        <v>1KS4</v>
      </c>
      <c r="E254" s="40">
        <f>luongngay!F254</f>
        <v>235680.61538461538</v>
      </c>
      <c r="F254" s="126">
        <v>1</v>
      </c>
      <c r="G254" s="17">
        <f>ROUND((E254*F254),0)</f>
        <v>235681</v>
      </c>
    </row>
    <row r="255" spans="1:7" s="13" customFormat="1" ht="15.75">
      <c r="A255" s="31"/>
      <c r="B255" s="45"/>
      <c r="C255" s="18"/>
      <c r="D255" s="16"/>
      <c r="E255" s="40"/>
      <c r="F255" s="126"/>
      <c r="G255" s="17"/>
    </row>
    <row r="256" spans="1:7" s="13" customFormat="1" ht="15.75">
      <c r="A256" s="3"/>
      <c r="B256" s="18"/>
      <c r="C256" s="9"/>
      <c r="D256" s="16"/>
      <c r="E256" s="40"/>
      <c r="F256" s="126"/>
      <c r="G256" s="17"/>
    </row>
    <row r="257" spans="1:7" s="13" customFormat="1" ht="15.75">
      <c r="A257" s="3" t="s">
        <v>23</v>
      </c>
      <c r="B257" s="18" t="s">
        <v>189</v>
      </c>
      <c r="C257" s="71" t="s">
        <v>446</v>
      </c>
      <c r="D257" s="16" t="str">
        <f>'[5]luongngay'!C257</f>
        <v>1KS4</v>
      </c>
      <c r="E257" s="40">
        <f>luongngay!F257</f>
        <v>235680.61538461538</v>
      </c>
      <c r="F257" s="126">
        <v>1.5</v>
      </c>
      <c r="G257" s="17">
        <f>ROUND((E257*F257),0)</f>
        <v>353521</v>
      </c>
    </row>
    <row r="258" spans="1:7" s="13" customFormat="1" ht="15.75">
      <c r="A258" s="102"/>
      <c r="B258" s="104"/>
      <c r="C258" s="9"/>
      <c r="D258" s="16"/>
      <c r="E258" s="40"/>
      <c r="F258" s="126"/>
      <c r="G258" s="17"/>
    </row>
    <row r="259" spans="1:7" s="13" customFormat="1" ht="15.75">
      <c r="A259" s="31"/>
      <c r="B259" s="45"/>
      <c r="C259" s="18"/>
      <c r="D259" s="16"/>
      <c r="E259" s="40"/>
      <c r="F259" s="126"/>
      <c r="G259" s="17"/>
    </row>
    <row r="260" spans="1:7" s="13" customFormat="1" ht="15.75">
      <c r="A260" s="3" t="s">
        <v>24</v>
      </c>
      <c r="B260" s="2" t="s">
        <v>190</v>
      </c>
      <c r="C260" s="71" t="s">
        <v>447</v>
      </c>
      <c r="D260" s="16" t="str">
        <f>'[5]luongngay'!C260</f>
        <v>1KS4</v>
      </c>
      <c r="E260" s="40">
        <f>luongngay!F260</f>
        <v>235680.61538461538</v>
      </c>
      <c r="F260" s="126">
        <v>1.2</v>
      </c>
      <c r="G260" s="17">
        <f>ROUND((E260*F260),0)</f>
        <v>282817</v>
      </c>
    </row>
    <row r="261" spans="1:7" s="13" customFormat="1" ht="15.75">
      <c r="A261" s="3"/>
      <c r="B261" s="18"/>
      <c r="C261" s="18"/>
      <c r="D261" s="16"/>
      <c r="E261" s="40"/>
      <c r="F261" s="126"/>
      <c r="G261" s="17"/>
    </row>
    <row r="262" spans="1:7" s="13" customFormat="1" ht="15.75">
      <c r="A262" s="3"/>
      <c r="B262" s="18"/>
      <c r="C262" s="18"/>
      <c r="D262" s="16"/>
      <c r="E262" s="40"/>
      <c r="F262" s="126"/>
      <c r="G262" s="17"/>
    </row>
    <row r="263" spans="1:7" s="13" customFormat="1" ht="15.75">
      <c r="A263" s="3">
        <v>3</v>
      </c>
      <c r="B263" s="2" t="s">
        <v>134</v>
      </c>
      <c r="C263" s="18"/>
      <c r="D263" s="16"/>
      <c r="E263" s="40"/>
      <c r="F263" s="126"/>
      <c r="G263" s="17"/>
    </row>
    <row r="264" spans="1:7" s="13" customFormat="1" ht="15.75">
      <c r="A264" s="3" t="s">
        <v>40</v>
      </c>
      <c r="B264" s="18" t="s">
        <v>135</v>
      </c>
      <c r="C264" s="9" t="s">
        <v>444</v>
      </c>
      <c r="D264" s="16" t="str">
        <f>'[5]luongngay'!C264</f>
        <v>1KTV2</v>
      </c>
      <c r="E264" s="40">
        <f>luongngay!F264</f>
        <v>145796.84615384616</v>
      </c>
      <c r="F264" s="126">
        <v>0.1</v>
      </c>
      <c r="G264" s="17">
        <f>ROUND((E264*F264),0)</f>
        <v>14580</v>
      </c>
    </row>
    <row r="265" spans="1:7" s="13" customFormat="1" ht="15.75">
      <c r="A265" s="31"/>
      <c r="B265" s="4"/>
      <c r="C265" s="9"/>
      <c r="D265" s="16"/>
      <c r="E265" s="40"/>
      <c r="F265" s="126"/>
      <c r="G265" s="17"/>
    </row>
    <row r="266" spans="1:7" s="13" customFormat="1" ht="15.75">
      <c r="A266" s="3"/>
      <c r="B266" s="2"/>
      <c r="C266" s="18"/>
      <c r="D266" s="16"/>
      <c r="E266" s="40"/>
      <c r="F266" s="126"/>
      <c r="G266" s="17"/>
    </row>
    <row r="267" spans="1:7" s="13" customFormat="1" ht="15.75">
      <c r="A267" s="3" t="s">
        <v>41</v>
      </c>
      <c r="B267" s="18" t="s">
        <v>191</v>
      </c>
      <c r="C267" s="9" t="s">
        <v>444</v>
      </c>
      <c r="D267" s="16" t="str">
        <f>'[5]luongngay'!C267</f>
        <v>1KTV4</v>
      </c>
      <c r="E267" s="40">
        <f>luongngay!F267</f>
        <v>174106.92307692306</v>
      </c>
      <c r="F267" s="126">
        <v>0.1</v>
      </c>
      <c r="G267" s="17">
        <f>ROUND((E267*F267),0)</f>
        <v>17411</v>
      </c>
    </row>
    <row r="268" spans="1:7" s="13" customFormat="1" ht="15.75">
      <c r="A268" s="3"/>
      <c r="B268" s="18"/>
      <c r="C268" s="18"/>
      <c r="D268" s="16"/>
      <c r="E268" s="40"/>
      <c r="F268" s="126"/>
      <c r="G268" s="17"/>
    </row>
    <row r="269" spans="1:7" s="13" customFormat="1" ht="15.75">
      <c r="A269" s="3"/>
      <c r="B269" s="2"/>
      <c r="C269" s="18"/>
      <c r="D269" s="16"/>
      <c r="E269" s="40"/>
      <c r="F269" s="126"/>
      <c r="G269" s="17"/>
    </row>
    <row r="270" spans="1:7" s="13" customFormat="1" ht="15.75">
      <c r="A270" s="33" t="s">
        <v>192</v>
      </c>
      <c r="B270" s="34" t="s">
        <v>193</v>
      </c>
      <c r="C270" s="18"/>
      <c r="D270" s="16"/>
      <c r="E270" s="40"/>
      <c r="F270" s="126"/>
      <c r="G270" s="17"/>
    </row>
    <row r="271" spans="1:7" s="13" customFormat="1" ht="15.75">
      <c r="A271" s="6">
        <v>1</v>
      </c>
      <c r="B271" s="4" t="s">
        <v>186</v>
      </c>
      <c r="C271" s="2"/>
      <c r="D271" s="16"/>
      <c r="E271" s="40"/>
      <c r="F271" s="126"/>
      <c r="G271" s="17"/>
    </row>
    <row r="272" spans="1:7" s="13" customFormat="1" ht="15.75">
      <c r="A272" s="3" t="s">
        <v>20</v>
      </c>
      <c r="B272" s="2" t="s">
        <v>94</v>
      </c>
      <c r="C272" s="71" t="s">
        <v>445</v>
      </c>
      <c r="D272" s="16" t="str">
        <f>'[5]luongngay'!C272</f>
        <v>1KS3</v>
      </c>
      <c r="E272" s="40">
        <f>luongngay!F272</f>
        <v>212325.07692307694</v>
      </c>
      <c r="F272" s="126">
        <v>0.5</v>
      </c>
      <c r="G272" s="17">
        <f>ROUND((E272*F272),0)</f>
        <v>106163</v>
      </c>
    </row>
    <row r="273" spans="1:7" s="13" customFormat="1" ht="15.75">
      <c r="A273" s="3"/>
      <c r="B273" s="2"/>
      <c r="C273" s="18"/>
      <c r="D273" s="16"/>
      <c r="E273" s="40"/>
      <c r="F273" s="126"/>
      <c r="G273" s="17"/>
    </row>
    <row r="274" spans="1:7" s="13" customFormat="1" ht="15.75">
      <c r="A274" s="3"/>
      <c r="B274" s="18"/>
      <c r="C274" s="9"/>
      <c r="D274" s="16"/>
      <c r="E274" s="40"/>
      <c r="F274" s="126"/>
      <c r="G274" s="17"/>
    </row>
    <row r="275" spans="1:7" s="13" customFormat="1" ht="15.75">
      <c r="A275" s="3" t="s">
        <v>21</v>
      </c>
      <c r="B275" s="18" t="s">
        <v>195</v>
      </c>
      <c r="C275" s="18"/>
      <c r="D275" s="16"/>
      <c r="E275" s="40"/>
      <c r="F275" s="126"/>
      <c r="G275" s="17"/>
    </row>
    <row r="276" spans="1:7" s="13" customFormat="1" ht="15.75">
      <c r="A276" s="5" t="s">
        <v>43</v>
      </c>
      <c r="B276" s="2" t="s">
        <v>196</v>
      </c>
      <c r="C276" s="71" t="s">
        <v>446</v>
      </c>
      <c r="D276" s="16" t="str">
        <f>'[5]luongngay'!C276</f>
        <v>1KS3</v>
      </c>
      <c r="E276" s="40">
        <f>luongngay!F276</f>
        <v>212325.07692307694</v>
      </c>
      <c r="F276" s="126">
        <v>0.3</v>
      </c>
      <c r="G276" s="17">
        <f>ROUND((E276*F276),0)</f>
        <v>63698</v>
      </c>
    </row>
    <row r="277" spans="1:7" s="13" customFormat="1" ht="15.75">
      <c r="A277" s="3"/>
      <c r="B277" s="18"/>
      <c r="C277" s="18"/>
      <c r="D277" s="16"/>
      <c r="E277" s="40"/>
      <c r="F277" s="126"/>
      <c r="G277" s="17"/>
    </row>
    <row r="278" spans="1:7" s="13" customFormat="1" ht="15.75">
      <c r="A278" s="3"/>
      <c r="B278" s="18"/>
      <c r="C278" s="9"/>
      <c r="D278" s="16"/>
      <c r="E278" s="40"/>
      <c r="F278" s="126"/>
      <c r="G278" s="17"/>
    </row>
    <row r="279" spans="1:7" s="13" customFormat="1" ht="15.75">
      <c r="A279" s="5" t="s">
        <v>43</v>
      </c>
      <c r="B279" s="2" t="s">
        <v>197</v>
      </c>
      <c r="C279" s="71" t="s">
        <v>446</v>
      </c>
      <c r="D279" s="16" t="str">
        <f>'[5]luongngay'!C279</f>
        <v>1KS3</v>
      </c>
      <c r="E279" s="40">
        <f>luongngay!F279</f>
        <v>212325.07692307694</v>
      </c>
      <c r="F279" s="126">
        <v>0.5</v>
      </c>
      <c r="G279" s="17">
        <f>ROUND((E279*F279),0)</f>
        <v>106163</v>
      </c>
    </row>
    <row r="280" spans="1:7" s="13" customFormat="1" ht="15.75">
      <c r="A280" s="3"/>
      <c r="B280" s="18"/>
      <c r="C280" s="18"/>
      <c r="D280" s="16"/>
      <c r="E280" s="40"/>
      <c r="F280" s="126"/>
      <c r="G280" s="17"/>
    </row>
    <row r="281" spans="1:7" s="13" customFormat="1" ht="15.75">
      <c r="A281" s="3"/>
      <c r="B281" s="18"/>
      <c r="C281" s="9"/>
      <c r="D281" s="16"/>
      <c r="E281" s="40"/>
      <c r="F281" s="126"/>
      <c r="G281" s="17"/>
    </row>
    <row r="282" spans="1:7" s="13" customFormat="1" ht="15.75">
      <c r="A282" s="3" t="s">
        <v>42</v>
      </c>
      <c r="B282" s="2" t="s">
        <v>199</v>
      </c>
      <c r="C282" s="71" t="s">
        <v>448</v>
      </c>
      <c r="D282" s="16" t="str">
        <f>'[5]luongngay'!C282</f>
        <v>1KS3</v>
      </c>
      <c r="E282" s="40">
        <f>luongngay!F282</f>
        <v>212325.07692307694</v>
      </c>
      <c r="F282" s="126">
        <v>0.3</v>
      </c>
      <c r="G282" s="17">
        <f>ROUND((E282*F282),0)</f>
        <v>63698</v>
      </c>
    </row>
    <row r="283" spans="1:7" s="13" customFormat="1" ht="15.75">
      <c r="A283" s="3"/>
      <c r="B283" s="18"/>
      <c r="C283" s="9"/>
      <c r="D283" s="16"/>
      <c r="E283" s="40"/>
      <c r="F283" s="126"/>
      <c r="G283" s="17"/>
    </row>
    <row r="284" spans="1:7" s="13" customFormat="1" ht="15.75">
      <c r="A284" s="3"/>
      <c r="B284" s="18"/>
      <c r="C284" s="18"/>
      <c r="D284" s="16"/>
      <c r="E284" s="40"/>
      <c r="F284" s="126"/>
      <c r="G284" s="17"/>
    </row>
    <row r="285" spans="1:7" s="13" customFormat="1" ht="15.75">
      <c r="A285" s="31">
        <v>2</v>
      </c>
      <c r="B285" s="45" t="s">
        <v>198</v>
      </c>
      <c r="C285" s="9"/>
      <c r="D285" s="16"/>
      <c r="E285" s="40"/>
      <c r="F285" s="126"/>
      <c r="G285" s="17"/>
    </row>
    <row r="286" spans="1:7" s="13" customFormat="1" ht="15.75">
      <c r="A286" s="3" t="s">
        <v>22</v>
      </c>
      <c r="B286" s="18" t="s">
        <v>94</v>
      </c>
      <c r="C286" s="71" t="s">
        <v>445</v>
      </c>
      <c r="D286" s="16" t="str">
        <f>'[5]luongngay'!C286</f>
        <v>1KS4</v>
      </c>
      <c r="E286" s="40">
        <f>luongngay!F286</f>
        <v>235680.61538461538</v>
      </c>
      <c r="F286" s="126">
        <v>5.5</v>
      </c>
      <c r="G286" s="17">
        <f>ROUND((E286*F286),0)</f>
        <v>1296243</v>
      </c>
    </row>
    <row r="287" spans="1:7" s="13" customFormat="1" ht="15.75">
      <c r="A287" s="3"/>
      <c r="B287" s="18"/>
      <c r="C287" s="9"/>
      <c r="D287" s="16"/>
      <c r="E287" s="40"/>
      <c r="F287" s="126"/>
      <c r="G287" s="17"/>
    </row>
    <row r="288" spans="1:7" s="13" customFormat="1" ht="15.75">
      <c r="A288" s="3"/>
      <c r="B288" s="2"/>
      <c r="C288" s="18"/>
      <c r="D288" s="16"/>
      <c r="E288" s="40"/>
      <c r="F288" s="126"/>
      <c r="G288" s="17"/>
    </row>
    <row r="289" spans="1:7" s="13" customFormat="1" ht="15.75">
      <c r="A289" s="3" t="s">
        <v>23</v>
      </c>
      <c r="B289" s="18" t="s">
        <v>195</v>
      </c>
      <c r="C289" s="9"/>
      <c r="D289" s="16"/>
      <c r="E289" s="40"/>
      <c r="F289" s="126"/>
      <c r="G289" s="17"/>
    </row>
    <row r="290" spans="1:7" s="13" customFormat="1" ht="15.75">
      <c r="A290" s="5" t="s">
        <v>43</v>
      </c>
      <c r="B290" s="2" t="s">
        <v>196</v>
      </c>
      <c r="C290" s="71" t="s">
        <v>446</v>
      </c>
      <c r="D290" s="16" t="str">
        <f>'[5]luongngay'!C290</f>
        <v>1KS4</v>
      </c>
      <c r="E290" s="40">
        <f>luongngay!F290</f>
        <v>235680.61538461538</v>
      </c>
      <c r="F290" s="126">
        <v>10.5</v>
      </c>
      <c r="G290" s="17">
        <f>ROUND((E290*F290),0)</f>
        <v>2474646</v>
      </c>
    </row>
    <row r="291" spans="1:7" s="13" customFormat="1" ht="15.75">
      <c r="A291" s="31"/>
      <c r="B291" s="45"/>
      <c r="C291" s="18"/>
      <c r="D291" s="16"/>
      <c r="E291" s="40"/>
      <c r="F291" s="126"/>
      <c r="G291" s="17"/>
    </row>
    <row r="292" spans="1:7" s="13" customFormat="1" ht="15.75">
      <c r="A292" s="5"/>
      <c r="B292" s="18"/>
      <c r="C292" s="9"/>
      <c r="D292" s="16"/>
      <c r="E292" s="40"/>
      <c r="F292" s="126"/>
      <c r="G292" s="17"/>
    </row>
    <row r="293" spans="1:7" s="13" customFormat="1" ht="21" customHeight="1">
      <c r="A293" s="5" t="s">
        <v>43</v>
      </c>
      <c r="B293" s="2" t="s">
        <v>197</v>
      </c>
      <c r="C293" s="71" t="s">
        <v>446</v>
      </c>
      <c r="D293" s="16" t="str">
        <f>'[5]luongngay'!C293</f>
        <v>1KS4</v>
      </c>
      <c r="E293" s="40">
        <f>luongngay!F293</f>
        <v>235680.61538461538</v>
      </c>
      <c r="F293" s="126">
        <v>5.5</v>
      </c>
      <c r="G293" s="17">
        <f>ROUND((E293*F293),0)</f>
        <v>1296243</v>
      </c>
    </row>
    <row r="294" spans="1:7" s="13" customFormat="1" ht="15.75">
      <c r="A294" s="5"/>
      <c r="B294" s="18"/>
      <c r="C294" s="18"/>
      <c r="D294" s="16"/>
      <c r="E294" s="40"/>
      <c r="F294" s="126"/>
      <c r="G294" s="17"/>
    </row>
    <row r="295" spans="1:7" s="13" customFormat="1" ht="15.75">
      <c r="A295" s="5"/>
      <c r="B295" s="18"/>
      <c r="C295" s="9"/>
      <c r="D295" s="16"/>
      <c r="E295" s="40"/>
      <c r="F295" s="126"/>
      <c r="G295" s="17"/>
    </row>
    <row r="296" spans="1:7" s="13" customFormat="1" ht="15.75">
      <c r="A296" s="3" t="s">
        <v>24</v>
      </c>
      <c r="B296" s="18" t="s">
        <v>200</v>
      </c>
      <c r="C296" s="71" t="s">
        <v>448</v>
      </c>
      <c r="D296" s="16" t="str">
        <f>'[5]luongngay'!C296</f>
        <v>1KS4</v>
      </c>
      <c r="E296" s="40">
        <f>luongngay!F296</f>
        <v>235680.61538461538</v>
      </c>
      <c r="F296" s="126">
        <v>14.8</v>
      </c>
      <c r="G296" s="17">
        <f>ROUND((E296*F296),0)</f>
        <v>3488073</v>
      </c>
    </row>
    <row r="297" spans="1:7" s="13" customFormat="1" ht="15.75">
      <c r="A297" s="3"/>
      <c r="B297" s="18"/>
      <c r="C297" s="18"/>
      <c r="D297" s="16"/>
      <c r="E297" s="40"/>
      <c r="F297" s="126"/>
      <c r="G297" s="17"/>
    </row>
    <row r="298" spans="1:7" s="13" customFormat="1" ht="15.75">
      <c r="A298" s="31"/>
      <c r="B298" s="45"/>
      <c r="C298" s="9"/>
      <c r="D298" s="16"/>
      <c r="E298" s="40"/>
      <c r="F298" s="126"/>
      <c r="G298" s="17"/>
    </row>
    <row r="299" spans="1:7" s="13" customFormat="1" ht="15.75">
      <c r="A299" s="3">
        <v>3</v>
      </c>
      <c r="B299" s="18" t="s">
        <v>134</v>
      </c>
      <c r="C299" s="18"/>
      <c r="D299" s="16"/>
      <c r="E299" s="40"/>
      <c r="F299" s="126"/>
      <c r="G299" s="17"/>
    </row>
    <row r="300" spans="1:7" s="13" customFormat="1" ht="15.75">
      <c r="A300" s="3" t="s">
        <v>40</v>
      </c>
      <c r="B300" s="18" t="s">
        <v>135</v>
      </c>
      <c r="C300" s="9" t="s">
        <v>444</v>
      </c>
      <c r="D300" s="16" t="str">
        <f>'[5]luongngay'!C300</f>
        <v>1KTV2</v>
      </c>
      <c r="E300" s="40">
        <f>luongngay!F300</f>
        <v>145796.84615384616</v>
      </c>
      <c r="F300" s="126">
        <v>0.1</v>
      </c>
      <c r="G300" s="17">
        <f>ROUND((E300*F300),0)</f>
        <v>14580</v>
      </c>
    </row>
    <row r="301" spans="1:7" s="13" customFormat="1" ht="15.75">
      <c r="A301" s="31"/>
      <c r="B301" s="45"/>
      <c r="C301" s="18"/>
      <c r="D301" s="16"/>
      <c r="E301" s="40"/>
      <c r="F301" s="126"/>
      <c r="G301" s="17"/>
    </row>
    <row r="302" spans="1:7" s="13" customFormat="1" ht="15.75">
      <c r="A302" s="5"/>
      <c r="B302" s="18"/>
      <c r="C302" s="9"/>
      <c r="D302" s="16"/>
      <c r="E302" s="40"/>
      <c r="F302" s="126"/>
      <c r="G302" s="17"/>
    </row>
    <row r="303" spans="1:7" s="13" customFormat="1" ht="15.75">
      <c r="A303" s="3" t="s">
        <v>41</v>
      </c>
      <c r="B303" s="18" t="s">
        <v>159</v>
      </c>
      <c r="C303" s="18"/>
      <c r="D303" s="16"/>
      <c r="E303" s="40"/>
      <c r="F303" s="126"/>
      <c r="G303" s="17"/>
    </row>
    <row r="304" spans="1:7" s="13" customFormat="1" ht="15.75">
      <c r="A304" s="5" t="s">
        <v>43</v>
      </c>
      <c r="B304" s="18" t="s">
        <v>94</v>
      </c>
      <c r="C304" s="71" t="s">
        <v>445</v>
      </c>
      <c r="D304" s="16" t="str">
        <f>'[5]luongngay'!C304</f>
        <v>1KTV4</v>
      </c>
      <c r="E304" s="40">
        <f>luongngay!F304</f>
        <v>174106.92307692306</v>
      </c>
      <c r="F304" s="126">
        <v>0.15</v>
      </c>
      <c r="G304" s="17">
        <f>ROUND((E304*F304),0)</f>
        <v>26116</v>
      </c>
    </row>
    <row r="305" spans="1:7" s="13" customFormat="1" ht="15.75">
      <c r="A305" s="5"/>
      <c r="B305" s="2"/>
      <c r="C305" s="9"/>
      <c r="D305" s="16"/>
      <c r="E305" s="40"/>
      <c r="F305" s="126"/>
      <c r="G305" s="17"/>
    </row>
    <row r="306" spans="1:7" s="13" customFormat="1" ht="15.75">
      <c r="A306" s="5"/>
      <c r="B306" s="18"/>
      <c r="C306" s="18"/>
      <c r="D306" s="16"/>
      <c r="E306" s="40"/>
      <c r="F306" s="126"/>
      <c r="G306" s="17"/>
    </row>
    <row r="307" spans="1:7" s="13" customFormat="1" ht="15.75">
      <c r="A307" s="5" t="s">
        <v>43</v>
      </c>
      <c r="B307" s="18" t="s">
        <v>195</v>
      </c>
      <c r="C307" s="18"/>
      <c r="D307" s="16"/>
      <c r="E307" s="40"/>
      <c r="F307" s="126"/>
      <c r="G307" s="17"/>
    </row>
    <row r="308" spans="1:7" s="13" customFormat="1" ht="15.75">
      <c r="A308" s="27"/>
      <c r="B308" s="43"/>
      <c r="C308" s="18"/>
      <c r="D308" s="16"/>
      <c r="E308" s="40"/>
      <c r="F308" s="126"/>
      <c r="G308" s="17"/>
    </row>
    <row r="309" spans="1:7" s="13" customFormat="1" ht="15.75">
      <c r="A309" s="5"/>
      <c r="B309" s="18"/>
      <c r="C309" s="18"/>
      <c r="D309" s="16"/>
      <c r="E309" s="40"/>
      <c r="F309" s="126"/>
      <c r="G309" s="17"/>
    </row>
    <row r="310" spans="1:7" s="13" customFormat="1" ht="15.75">
      <c r="A310" s="5" t="s">
        <v>43</v>
      </c>
      <c r="B310" s="18" t="s">
        <v>201</v>
      </c>
      <c r="C310" s="71" t="s">
        <v>446</v>
      </c>
      <c r="D310" s="16" t="str">
        <f>'[5]luongngay'!C310</f>
        <v>1KTV4</v>
      </c>
      <c r="E310" s="40">
        <f>luongngay!F310</f>
        <v>174106.92307692306</v>
      </c>
      <c r="F310" s="126">
        <v>0.1</v>
      </c>
      <c r="G310" s="17">
        <f>ROUND((E310*F310),0)</f>
        <v>17411</v>
      </c>
    </row>
    <row r="311" spans="1:7" s="13" customFormat="1" ht="15.75">
      <c r="A311" s="31"/>
      <c r="B311" s="45"/>
      <c r="C311" s="18"/>
      <c r="D311" s="16"/>
      <c r="E311" s="40"/>
      <c r="F311" s="126"/>
      <c r="G311" s="17"/>
    </row>
    <row r="312" spans="1:7" s="13" customFormat="1" ht="18" customHeight="1">
      <c r="A312" s="3"/>
      <c r="B312" s="18"/>
      <c r="C312" s="104"/>
      <c r="D312" s="16"/>
      <c r="E312" s="40"/>
      <c r="F312" s="126"/>
      <c r="G312" s="17"/>
    </row>
    <row r="313" spans="1:7" s="13" customFormat="1" ht="15.75">
      <c r="A313" s="5" t="s">
        <v>43</v>
      </c>
      <c r="B313" s="18" t="s">
        <v>197</v>
      </c>
      <c r="C313" s="71" t="s">
        <v>446</v>
      </c>
      <c r="D313" s="16" t="str">
        <f>'[5]luongngay'!C313</f>
        <v>1KTV4</v>
      </c>
      <c r="E313" s="40">
        <f>luongngay!F313</f>
        <v>174106.92307692306</v>
      </c>
      <c r="F313" s="126">
        <v>0.2</v>
      </c>
      <c r="G313" s="17">
        <f>ROUND((E313*F313),0)</f>
        <v>34821</v>
      </c>
    </row>
    <row r="314" spans="1:7" s="13" customFormat="1" ht="15.75">
      <c r="A314" s="31"/>
      <c r="B314" s="45"/>
      <c r="C314" s="9"/>
      <c r="D314" s="16"/>
      <c r="E314" s="40"/>
      <c r="F314" s="126"/>
      <c r="G314" s="17"/>
    </row>
    <row r="315" spans="1:7" s="13" customFormat="1" ht="15.75">
      <c r="A315" s="3"/>
      <c r="B315" s="18"/>
      <c r="C315" s="18"/>
      <c r="D315" s="16"/>
      <c r="E315" s="40"/>
      <c r="F315" s="126"/>
      <c r="G315" s="17"/>
    </row>
    <row r="316" spans="1:7" s="13" customFormat="1" ht="15.75">
      <c r="A316" s="5" t="s">
        <v>43</v>
      </c>
      <c r="B316" s="18" t="s">
        <v>202</v>
      </c>
      <c r="C316" s="71" t="s">
        <v>448</v>
      </c>
      <c r="D316" s="16" t="str">
        <f>'[5]luongngay'!C316</f>
        <v>1KTV4</v>
      </c>
      <c r="E316" s="40">
        <f>luongngay!F316</f>
        <v>174106.92307692306</v>
      </c>
      <c r="F316" s="126">
        <v>0.1</v>
      </c>
      <c r="G316" s="17">
        <f>ROUND((E316*F316),0)</f>
        <v>17411</v>
      </c>
    </row>
    <row r="317" spans="1:7" s="13" customFormat="1" ht="15.75">
      <c r="A317" s="31"/>
      <c r="B317" s="45"/>
      <c r="C317" s="9"/>
      <c r="D317" s="16"/>
      <c r="E317" s="40"/>
      <c r="F317" s="126"/>
      <c r="G317" s="17"/>
    </row>
    <row r="318" spans="1:7" s="13" customFormat="1" ht="15.75">
      <c r="A318" s="3"/>
      <c r="B318" s="2"/>
      <c r="C318" s="9"/>
      <c r="D318" s="16"/>
      <c r="E318" s="40"/>
      <c r="F318" s="126"/>
      <c r="G318" s="17"/>
    </row>
    <row r="319" spans="1:7" s="13" customFormat="1" ht="31.5">
      <c r="A319" s="32" t="s">
        <v>19</v>
      </c>
      <c r="B319" s="103" t="s">
        <v>203</v>
      </c>
      <c r="C319" s="9"/>
      <c r="D319" s="16"/>
      <c r="E319" s="40"/>
      <c r="F319" s="126"/>
      <c r="G319" s="17"/>
    </row>
    <row r="320" spans="1:7" s="13" customFormat="1" ht="15.75">
      <c r="A320" s="31" t="s">
        <v>204</v>
      </c>
      <c r="B320" s="4" t="s">
        <v>186</v>
      </c>
      <c r="C320" s="9"/>
      <c r="D320" s="16"/>
      <c r="E320" s="40"/>
      <c r="F320" s="126"/>
      <c r="G320" s="17"/>
    </row>
    <row r="321" spans="1:7" s="13" customFormat="1" ht="15.75">
      <c r="A321" s="28">
        <v>1</v>
      </c>
      <c r="B321" s="39" t="s">
        <v>205</v>
      </c>
      <c r="C321" s="71" t="s">
        <v>445</v>
      </c>
      <c r="D321" s="16" t="str">
        <f>'[5]luongngay'!C321</f>
        <v>1KS3</v>
      </c>
      <c r="E321" s="40">
        <f>luongngay!F321</f>
        <v>212325.07692307694</v>
      </c>
      <c r="F321" s="126">
        <v>1</v>
      </c>
      <c r="G321" s="17">
        <f>ROUND((E321*F321),0)</f>
        <v>212325</v>
      </c>
    </row>
    <row r="322" spans="1:7" s="13" customFormat="1" ht="15.75">
      <c r="A322" s="3"/>
      <c r="B322" s="18"/>
      <c r="C322" s="4"/>
      <c r="D322" s="16"/>
      <c r="E322" s="40"/>
      <c r="F322" s="126"/>
      <c r="G322" s="17"/>
    </row>
    <row r="323" spans="1:7" s="13" customFormat="1" ht="15.75">
      <c r="A323" s="3"/>
      <c r="B323" s="18"/>
      <c r="C323" s="9"/>
      <c r="D323" s="16"/>
      <c r="E323" s="40"/>
      <c r="F323" s="126"/>
      <c r="G323" s="17"/>
    </row>
    <row r="324" spans="1:7" s="13" customFormat="1" ht="15.75">
      <c r="A324" s="3">
        <v>2</v>
      </c>
      <c r="B324" s="2" t="s">
        <v>206</v>
      </c>
      <c r="C324" s="71" t="s">
        <v>447</v>
      </c>
      <c r="D324" s="16" t="str">
        <f>'[5]luongngay'!C324</f>
        <v>1KS3</v>
      </c>
      <c r="E324" s="40">
        <f>luongngay!F324</f>
        <v>212325.07692307694</v>
      </c>
      <c r="F324" s="126">
        <v>1</v>
      </c>
      <c r="G324" s="17">
        <f>ROUND((E324*F324),0)</f>
        <v>212325</v>
      </c>
    </row>
    <row r="325" spans="1:7" s="13" customFormat="1" ht="15.75">
      <c r="A325" s="5"/>
      <c r="B325" s="18"/>
      <c r="C325" s="9"/>
      <c r="D325" s="16"/>
      <c r="E325" s="40"/>
      <c r="F325" s="126"/>
      <c r="G325" s="17"/>
    </row>
    <row r="326" spans="1:7" s="13" customFormat="1" ht="15.75">
      <c r="A326" s="5"/>
      <c r="B326" s="18"/>
      <c r="C326" s="18"/>
      <c r="D326" s="16"/>
      <c r="E326" s="40"/>
      <c r="F326" s="126"/>
      <c r="G326" s="17"/>
    </row>
    <row r="327" spans="1:7" s="13" customFormat="1" ht="15.75">
      <c r="A327" s="3">
        <v>3</v>
      </c>
      <c r="B327" s="2" t="s">
        <v>207</v>
      </c>
      <c r="C327" s="71" t="s">
        <v>451</v>
      </c>
      <c r="D327" s="16" t="str">
        <f>'[5]luongngay'!C327</f>
        <v>1KS3</v>
      </c>
      <c r="E327" s="40">
        <f>luongngay!F327</f>
        <v>212325.07692307694</v>
      </c>
      <c r="F327" s="126">
        <v>1</v>
      </c>
      <c r="G327" s="17">
        <f>ROUND((E327*F327),0)</f>
        <v>212325</v>
      </c>
    </row>
    <row r="328" spans="1:7" ht="15.75">
      <c r="A328" s="5"/>
      <c r="B328" s="18"/>
      <c r="C328" s="2"/>
      <c r="D328" s="16"/>
      <c r="E328" s="40"/>
      <c r="F328" s="128"/>
      <c r="G328" s="17"/>
    </row>
    <row r="329" spans="1:7" ht="15.75">
      <c r="A329" s="3"/>
      <c r="B329" s="18"/>
      <c r="C329" s="9"/>
      <c r="D329" s="16"/>
      <c r="E329" s="40"/>
      <c r="F329" s="128"/>
      <c r="G329" s="17"/>
    </row>
    <row r="330" spans="1:7" ht="15.75">
      <c r="A330" s="3">
        <v>4</v>
      </c>
      <c r="B330" s="2" t="s">
        <v>90</v>
      </c>
      <c r="C330" s="71" t="s">
        <v>449</v>
      </c>
      <c r="D330" s="16" t="str">
        <f>'[5]luongngay'!C330</f>
        <v>1KS3</v>
      </c>
      <c r="E330" s="40">
        <f>luongngay!F330</f>
        <v>212325.07692307694</v>
      </c>
      <c r="F330" s="126">
        <v>0.4</v>
      </c>
      <c r="G330" s="17">
        <f>ROUND((E330*F330),0)</f>
        <v>84930</v>
      </c>
    </row>
    <row r="331" spans="1:7" ht="15.75">
      <c r="A331" s="3"/>
      <c r="B331" s="18"/>
      <c r="C331" s="9"/>
      <c r="D331" s="16"/>
      <c r="E331" s="40"/>
      <c r="F331" s="126"/>
      <c r="G331" s="17"/>
    </row>
    <row r="332" spans="1:7" ht="15.75">
      <c r="A332" s="3"/>
      <c r="B332" s="18"/>
      <c r="C332" s="9"/>
      <c r="D332" s="16"/>
      <c r="E332" s="40"/>
      <c r="F332" s="126"/>
      <c r="G332" s="17"/>
    </row>
    <row r="333" spans="1:7" ht="15.75">
      <c r="A333" s="28">
        <v>5</v>
      </c>
      <c r="B333" s="44" t="s">
        <v>92</v>
      </c>
      <c r="C333" s="71" t="s">
        <v>450</v>
      </c>
      <c r="D333" s="16" t="str">
        <f>'[5]luongngay'!C333</f>
        <v>1KS3</v>
      </c>
      <c r="E333" s="40">
        <f>luongngay!F333</f>
        <v>212325.07692307694</v>
      </c>
      <c r="F333" s="126">
        <v>0.4</v>
      </c>
      <c r="G333" s="17">
        <f>ROUND((E333*F333),0)</f>
        <v>84930</v>
      </c>
    </row>
    <row r="334" spans="1:7" ht="15.75">
      <c r="A334" s="3"/>
      <c r="B334" s="18"/>
      <c r="C334" s="2"/>
      <c r="D334" s="16"/>
      <c r="E334" s="40"/>
      <c r="F334" s="128"/>
      <c r="G334" s="17"/>
    </row>
    <row r="335" spans="1:7" ht="15.75">
      <c r="A335" s="3"/>
      <c r="B335" s="18"/>
      <c r="C335" s="9"/>
      <c r="D335" s="16"/>
      <c r="E335" s="40"/>
      <c r="F335" s="128"/>
      <c r="G335" s="17"/>
    </row>
    <row r="336" spans="1:7" ht="15.75">
      <c r="A336" s="3">
        <v>6</v>
      </c>
      <c r="B336" s="2" t="s">
        <v>78</v>
      </c>
      <c r="C336" s="71" t="s">
        <v>451</v>
      </c>
      <c r="D336" s="16" t="str">
        <f>'[5]luongngay'!C336</f>
        <v>1KS3</v>
      </c>
      <c r="E336" s="40">
        <f>luongngay!F336</f>
        <v>212325.07692307694</v>
      </c>
      <c r="F336" s="126">
        <v>1</v>
      </c>
      <c r="G336" s="17">
        <f>ROUND((E336*F336),0)</f>
        <v>212325</v>
      </c>
    </row>
    <row r="337" spans="1:7" ht="15.75">
      <c r="A337" s="3"/>
      <c r="B337" s="18"/>
      <c r="C337" s="2"/>
      <c r="D337" s="16"/>
      <c r="E337" s="40"/>
      <c r="F337" s="126"/>
      <c r="G337" s="17"/>
    </row>
    <row r="338" spans="1:7" ht="15.75">
      <c r="A338" s="3"/>
      <c r="B338" s="18"/>
      <c r="C338" s="9"/>
      <c r="D338" s="16"/>
      <c r="E338" s="40"/>
      <c r="F338" s="126"/>
      <c r="G338" s="17"/>
    </row>
    <row r="339" spans="1:7" ht="15.75">
      <c r="A339" s="102" t="s">
        <v>208</v>
      </c>
      <c r="B339" s="45" t="s">
        <v>209</v>
      </c>
      <c r="C339" s="2"/>
      <c r="D339" s="16"/>
      <c r="E339" s="40"/>
      <c r="F339" s="126"/>
      <c r="G339" s="17"/>
    </row>
    <row r="340" spans="1:7" ht="15.75">
      <c r="A340" s="31" t="s">
        <v>210</v>
      </c>
      <c r="B340" s="45" t="s">
        <v>211</v>
      </c>
      <c r="C340" s="9"/>
      <c r="D340" s="16"/>
      <c r="E340" s="40"/>
      <c r="F340" s="126"/>
      <c r="G340" s="17"/>
    </row>
    <row r="341" spans="1:7" ht="15.75">
      <c r="A341" s="28" t="s">
        <v>212</v>
      </c>
      <c r="B341" s="44" t="s">
        <v>94</v>
      </c>
      <c r="C341" s="9"/>
      <c r="D341" s="16"/>
      <c r="E341" s="40"/>
      <c r="F341" s="126"/>
      <c r="G341" s="17"/>
    </row>
    <row r="342" spans="1:7" ht="15.75">
      <c r="A342" s="5" t="s">
        <v>43</v>
      </c>
      <c r="B342" s="18" t="s">
        <v>99</v>
      </c>
      <c r="C342" s="71" t="s">
        <v>445</v>
      </c>
      <c r="D342" s="16" t="str">
        <f>'[5]luongngay'!C342</f>
        <v>1KS3</v>
      </c>
      <c r="E342" s="40">
        <f>luongngay!F342</f>
        <v>212325.07692307694</v>
      </c>
      <c r="F342" s="126">
        <v>2.64</v>
      </c>
      <c r="G342" s="17">
        <f>ROUND((E342*F342),0)</f>
        <v>560538</v>
      </c>
    </row>
    <row r="343" spans="1:7" ht="15.75">
      <c r="A343" s="3"/>
      <c r="B343" s="18"/>
      <c r="C343" s="9"/>
      <c r="D343" s="16"/>
      <c r="E343" s="40"/>
      <c r="F343" s="126"/>
      <c r="G343" s="17"/>
    </row>
    <row r="344" spans="1:7" ht="15.75">
      <c r="A344" s="28"/>
      <c r="B344" s="44"/>
      <c r="C344" s="9"/>
      <c r="D344" s="16"/>
      <c r="E344" s="40"/>
      <c r="F344" s="126"/>
      <c r="G344" s="17"/>
    </row>
    <row r="345" spans="1:7" ht="15.75">
      <c r="A345" s="5" t="s">
        <v>43</v>
      </c>
      <c r="B345" s="18" t="s">
        <v>101</v>
      </c>
      <c r="C345" s="71" t="s">
        <v>445</v>
      </c>
      <c r="D345" s="16" t="str">
        <f>'[5]luongngay'!C345</f>
        <v>1KS3</v>
      </c>
      <c r="E345" s="40">
        <f>luongngay!F345</f>
        <v>212325.07692307694</v>
      </c>
      <c r="F345" s="126">
        <v>3.2</v>
      </c>
      <c r="G345" s="17">
        <f>ROUND((E345*F345),0)</f>
        <v>679440</v>
      </c>
    </row>
    <row r="346" spans="1:7" ht="15.75">
      <c r="A346" s="3"/>
      <c r="B346" s="18"/>
      <c r="C346" s="18"/>
      <c r="D346" s="16"/>
      <c r="E346" s="40"/>
      <c r="F346" s="126"/>
      <c r="G346" s="17"/>
    </row>
    <row r="347" spans="1:7" ht="15.75">
      <c r="A347" s="31"/>
      <c r="B347" s="4"/>
      <c r="C347" s="9"/>
      <c r="D347" s="16"/>
      <c r="E347" s="40"/>
      <c r="F347" s="126"/>
      <c r="G347" s="17"/>
    </row>
    <row r="348" spans="1:7" ht="15.75">
      <c r="A348" s="5" t="s">
        <v>43</v>
      </c>
      <c r="B348" s="18" t="s">
        <v>103</v>
      </c>
      <c r="C348" s="71" t="s">
        <v>445</v>
      </c>
      <c r="D348" s="16" t="str">
        <f>'[5]luongngay'!C348</f>
        <v>1KS3</v>
      </c>
      <c r="E348" s="40">
        <f>luongngay!F348</f>
        <v>212325.07692307694</v>
      </c>
      <c r="F348" s="126">
        <v>2.3</v>
      </c>
      <c r="G348" s="17">
        <f>ROUND((E348*F348),0)</f>
        <v>488348</v>
      </c>
    </row>
    <row r="349" spans="1:7" ht="15.75">
      <c r="A349" s="3"/>
      <c r="B349" s="18"/>
      <c r="C349" s="9"/>
      <c r="D349" s="16"/>
      <c r="E349" s="40"/>
      <c r="F349" s="126"/>
      <c r="G349" s="17"/>
    </row>
    <row r="350" spans="1:7" ht="15.75">
      <c r="A350" s="3"/>
      <c r="B350" s="18"/>
      <c r="C350" s="18"/>
      <c r="D350" s="16"/>
      <c r="E350" s="40"/>
      <c r="F350" s="126"/>
      <c r="G350" s="17"/>
    </row>
    <row r="351" spans="1:7" ht="15.75">
      <c r="A351" s="28" t="s">
        <v>213</v>
      </c>
      <c r="B351" s="44" t="s">
        <v>214</v>
      </c>
      <c r="C351" s="71" t="s">
        <v>447</v>
      </c>
      <c r="D351" s="16" t="str">
        <f>'[5]luongngay'!C351</f>
        <v>1KS3</v>
      </c>
      <c r="E351" s="40">
        <f>luongngay!F351</f>
        <v>212325.07692307694</v>
      </c>
      <c r="F351" s="126">
        <v>1.62</v>
      </c>
      <c r="G351" s="17">
        <f>ROUND((E351*F351),0)</f>
        <v>343967</v>
      </c>
    </row>
    <row r="352" spans="1:7" ht="15.75">
      <c r="A352" s="3"/>
      <c r="B352" s="18"/>
      <c r="C352" s="18"/>
      <c r="D352" s="16"/>
      <c r="E352" s="40"/>
      <c r="F352" s="126"/>
      <c r="G352" s="17"/>
    </row>
    <row r="353" spans="1:7" ht="15.75">
      <c r="A353" s="31"/>
      <c r="B353" s="45"/>
      <c r="C353" s="9"/>
      <c r="D353" s="16"/>
      <c r="E353" s="40"/>
      <c r="F353" s="126"/>
      <c r="G353" s="17"/>
    </row>
    <row r="354" spans="1:7" ht="15.75">
      <c r="A354" s="28" t="s">
        <v>215</v>
      </c>
      <c r="B354" s="44" t="s">
        <v>195</v>
      </c>
      <c r="C354" s="18"/>
      <c r="D354" s="16"/>
      <c r="E354" s="40"/>
      <c r="F354" s="126"/>
      <c r="G354" s="17"/>
    </row>
    <row r="355" spans="1:7" ht="31.5">
      <c r="A355" s="5" t="s">
        <v>43</v>
      </c>
      <c r="B355" s="2" t="s">
        <v>216</v>
      </c>
      <c r="C355" s="71" t="s">
        <v>451</v>
      </c>
      <c r="D355" s="16" t="str">
        <f>'[5]luongngay'!C355</f>
        <v>1KS3</v>
      </c>
      <c r="E355" s="40">
        <f>luongngay!F355</f>
        <v>212325.07692307694</v>
      </c>
      <c r="F355" s="126">
        <v>4.78</v>
      </c>
      <c r="G355" s="17">
        <f>ROUND((E355*F355),0)</f>
        <v>1014914</v>
      </c>
    </row>
    <row r="356" spans="1:7" ht="15.75">
      <c r="A356" s="3"/>
      <c r="B356" s="18"/>
      <c r="C356" s="9"/>
      <c r="D356" s="16"/>
      <c r="E356" s="40"/>
      <c r="F356" s="128"/>
      <c r="G356" s="17"/>
    </row>
    <row r="357" spans="1:7" ht="15.75">
      <c r="A357" s="3"/>
      <c r="B357" s="2"/>
      <c r="C357" s="18"/>
      <c r="D357" s="16"/>
      <c r="E357" s="40"/>
      <c r="F357" s="128"/>
      <c r="G357" s="17"/>
    </row>
    <row r="358" spans="1:7" ht="31.5">
      <c r="A358" s="5" t="s">
        <v>43</v>
      </c>
      <c r="B358" s="2" t="s">
        <v>217</v>
      </c>
      <c r="C358" s="71" t="s">
        <v>451</v>
      </c>
      <c r="D358" s="16" t="str">
        <f>'[5]luongngay'!C358</f>
        <v>1KS3</v>
      </c>
      <c r="E358" s="40">
        <f>luongngay!F358</f>
        <v>212325.07692307694</v>
      </c>
      <c r="F358" s="126">
        <v>1.62</v>
      </c>
      <c r="G358" s="17">
        <f>ROUND((E358*F358),0)</f>
        <v>343967</v>
      </c>
    </row>
    <row r="359" spans="1:7" ht="15.75">
      <c r="A359" s="3"/>
      <c r="B359" s="18"/>
      <c r="C359" s="18"/>
      <c r="D359" s="16"/>
      <c r="E359" s="40"/>
      <c r="F359" s="126"/>
      <c r="G359" s="17"/>
    </row>
    <row r="360" spans="1:7" ht="15.75">
      <c r="A360" s="3"/>
      <c r="B360" s="2"/>
      <c r="C360" s="9"/>
      <c r="D360" s="16"/>
      <c r="E360" s="40"/>
      <c r="F360" s="126"/>
      <c r="G360" s="17"/>
    </row>
    <row r="361" spans="1:7" ht="31.5">
      <c r="A361" s="5" t="s">
        <v>43</v>
      </c>
      <c r="B361" s="2" t="s">
        <v>218</v>
      </c>
      <c r="C361" s="71" t="s">
        <v>451</v>
      </c>
      <c r="D361" s="16" t="str">
        <f>'[5]luongngay'!C361</f>
        <v>1KS3</v>
      </c>
      <c r="E361" s="40">
        <f>luongngay!F361</f>
        <v>212325.07692307694</v>
      </c>
      <c r="F361" s="126">
        <v>2.3</v>
      </c>
      <c r="G361" s="17">
        <f>ROUND((E361*F361),0)</f>
        <v>488348</v>
      </c>
    </row>
    <row r="362" spans="1:7" ht="15.75">
      <c r="A362" s="3"/>
      <c r="B362" s="18"/>
      <c r="C362" s="45"/>
      <c r="D362" s="16"/>
      <c r="E362" s="40"/>
      <c r="F362" s="126"/>
      <c r="G362" s="17"/>
    </row>
    <row r="363" spans="1:7" ht="15.75">
      <c r="A363" s="27"/>
      <c r="B363" s="43"/>
      <c r="C363" s="9"/>
      <c r="D363" s="16"/>
      <c r="E363" s="40"/>
      <c r="F363" s="126"/>
      <c r="G363" s="17"/>
    </row>
    <row r="364" spans="1:7" ht="15.75">
      <c r="A364" s="5" t="s">
        <v>43</v>
      </c>
      <c r="B364" s="18" t="s">
        <v>68</v>
      </c>
      <c r="C364" s="71" t="s">
        <v>451</v>
      </c>
      <c r="D364" s="16" t="str">
        <f>'[5]luongngay'!C364</f>
        <v>1KS3</v>
      </c>
      <c r="E364" s="40">
        <f>luongngay!F364</f>
        <v>212325.07692307694</v>
      </c>
      <c r="F364" s="126">
        <v>0.8</v>
      </c>
      <c r="G364" s="17">
        <f>ROUND((E364*F364),0)</f>
        <v>169860</v>
      </c>
    </row>
    <row r="365" spans="1:7" ht="15.75">
      <c r="A365" s="3"/>
      <c r="B365" s="18"/>
      <c r="C365" s="18"/>
      <c r="D365" s="16"/>
      <c r="E365" s="40"/>
      <c r="F365" s="126"/>
      <c r="G365" s="17"/>
    </row>
    <row r="366" spans="1:7" ht="15.75">
      <c r="A366" s="27"/>
      <c r="B366" s="43"/>
      <c r="C366" s="9"/>
      <c r="D366" s="16"/>
      <c r="E366" s="40"/>
      <c r="F366" s="126"/>
      <c r="G366" s="17"/>
    </row>
    <row r="367" spans="1:7" ht="15.75">
      <c r="A367" s="5" t="s">
        <v>43</v>
      </c>
      <c r="B367" s="18" t="s">
        <v>70</v>
      </c>
      <c r="C367" s="71" t="s">
        <v>451</v>
      </c>
      <c r="D367" s="16" t="str">
        <f>'[5]luongngay'!C367</f>
        <v>1KS3</v>
      </c>
      <c r="E367" s="40">
        <f>luongngay!F367</f>
        <v>212325.07692307694</v>
      </c>
      <c r="F367" s="126">
        <v>3.65</v>
      </c>
      <c r="G367" s="17">
        <f>ROUND((E367*F367),0)</f>
        <v>774987</v>
      </c>
    </row>
    <row r="368" spans="1:7" ht="15.75">
      <c r="A368" s="3"/>
      <c r="B368" s="18"/>
      <c r="C368" s="9"/>
      <c r="D368" s="16"/>
      <c r="E368" s="40"/>
      <c r="F368" s="126"/>
      <c r="G368" s="17"/>
    </row>
    <row r="369" spans="1:7" ht="15.75">
      <c r="A369" s="31"/>
      <c r="B369" s="45"/>
      <c r="C369" s="18"/>
      <c r="D369" s="16"/>
      <c r="E369" s="40"/>
      <c r="F369" s="126"/>
      <c r="G369" s="17"/>
    </row>
    <row r="370" spans="1:7" ht="15.75">
      <c r="A370" s="5" t="s">
        <v>43</v>
      </c>
      <c r="B370" s="18" t="s">
        <v>115</v>
      </c>
      <c r="C370" s="71" t="s">
        <v>451</v>
      </c>
      <c r="D370" s="16" t="str">
        <f>'[5]luongngay'!C370</f>
        <v>1KS3</v>
      </c>
      <c r="E370" s="40">
        <f>luongngay!F370</f>
        <v>212325.07692307694</v>
      </c>
      <c r="F370" s="126">
        <v>2.86</v>
      </c>
      <c r="G370" s="17">
        <f>ROUND((E370*F370),0)</f>
        <v>607250</v>
      </c>
    </row>
    <row r="371" spans="1:7" ht="15.75">
      <c r="A371" s="3"/>
      <c r="B371" s="18"/>
      <c r="C371" s="18"/>
      <c r="D371" s="16"/>
      <c r="E371" s="40"/>
      <c r="F371" s="126"/>
      <c r="G371" s="17"/>
    </row>
    <row r="372" spans="1:7" ht="15.75">
      <c r="A372" s="31"/>
      <c r="B372" s="45"/>
      <c r="C372" s="9"/>
      <c r="D372" s="16"/>
      <c r="E372" s="40"/>
      <c r="F372" s="126"/>
      <c r="G372" s="17"/>
    </row>
    <row r="373" spans="1:7" ht="15.75">
      <c r="A373" s="5" t="s">
        <v>43</v>
      </c>
      <c r="B373" s="18" t="s">
        <v>170</v>
      </c>
      <c r="C373" s="71" t="s">
        <v>451</v>
      </c>
      <c r="D373" s="16" t="str">
        <f>'[5]luongngay'!C373</f>
        <v>1KS3</v>
      </c>
      <c r="E373" s="40">
        <f>luongngay!F373</f>
        <v>212325.07692307694</v>
      </c>
      <c r="F373" s="126">
        <v>1.96</v>
      </c>
      <c r="G373" s="17">
        <f>ROUND((E373*F373),0)</f>
        <v>416157</v>
      </c>
    </row>
    <row r="374" spans="1:7" ht="15.75">
      <c r="A374" s="3"/>
      <c r="B374" s="18"/>
      <c r="C374" s="45"/>
      <c r="D374" s="16"/>
      <c r="E374" s="40"/>
      <c r="F374" s="126"/>
      <c r="G374" s="17"/>
    </row>
    <row r="375" spans="1:7" ht="15.75">
      <c r="A375" s="102"/>
      <c r="B375" s="113"/>
      <c r="C375" s="9"/>
      <c r="D375" s="16"/>
      <c r="E375" s="40"/>
      <c r="F375" s="126"/>
      <c r="G375" s="17"/>
    </row>
    <row r="376" spans="1:7" s="13" customFormat="1" ht="15.75">
      <c r="A376" s="5" t="s">
        <v>43</v>
      </c>
      <c r="B376" s="18" t="s">
        <v>171</v>
      </c>
      <c r="C376" s="71" t="s">
        <v>452</v>
      </c>
      <c r="D376" s="16" t="str">
        <f>'[5]luongngay'!C376</f>
        <v>1KS3</v>
      </c>
      <c r="E376" s="40">
        <f>luongngay!F376</f>
        <v>212325.07692307694</v>
      </c>
      <c r="F376" s="126">
        <v>1</v>
      </c>
      <c r="G376" s="17">
        <f>ROUND((E376*F376),0)</f>
        <v>212325</v>
      </c>
    </row>
    <row r="377" spans="1:7" s="13" customFormat="1" ht="15.75">
      <c r="A377" s="3"/>
      <c r="B377" s="25"/>
      <c r="C377" s="9"/>
      <c r="D377" s="16"/>
      <c r="E377" s="40"/>
      <c r="F377" s="126"/>
      <c r="G377" s="17"/>
    </row>
    <row r="378" spans="1:7" s="13" customFormat="1" ht="15.75">
      <c r="A378" s="3"/>
      <c r="B378" s="48"/>
      <c r="C378" s="18"/>
      <c r="D378" s="16"/>
      <c r="E378" s="40"/>
      <c r="F378" s="126"/>
      <c r="G378" s="17"/>
    </row>
    <row r="379" spans="1:7" s="13" customFormat="1" ht="15.75">
      <c r="A379" s="5" t="s">
        <v>43</v>
      </c>
      <c r="B379" s="18" t="s">
        <v>77</v>
      </c>
      <c r="C379" s="71" t="s">
        <v>451</v>
      </c>
      <c r="D379" s="16" t="str">
        <f>'[5]luongngay'!C379</f>
        <v>1KS3</v>
      </c>
      <c r="E379" s="40">
        <f>luongngay!F379</f>
        <v>212325.07692307694</v>
      </c>
      <c r="F379" s="126">
        <v>5</v>
      </c>
      <c r="G379" s="17">
        <f>ROUND((E379*F379),0)</f>
        <v>1061625</v>
      </c>
    </row>
    <row r="380" spans="1:7" s="13" customFormat="1" ht="15.75">
      <c r="A380" s="28"/>
      <c r="B380" s="44"/>
      <c r="C380" s="18"/>
      <c r="D380" s="16"/>
      <c r="E380" s="40"/>
      <c r="F380" s="126"/>
      <c r="G380" s="17"/>
    </row>
    <row r="381" spans="1:7" s="13" customFormat="1" ht="15.75">
      <c r="A381" s="3"/>
      <c r="B381" s="2"/>
      <c r="C381" s="9"/>
      <c r="D381" s="16"/>
      <c r="E381" s="40"/>
      <c r="F381" s="126"/>
      <c r="G381" s="17"/>
    </row>
    <row r="382" spans="1:7" s="13" customFormat="1" ht="15.75">
      <c r="A382" s="28" t="s">
        <v>219</v>
      </c>
      <c r="B382" s="44" t="s">
        <v>78</v>
      </c>
      <c r="C382" s="18"/>
      <c r="D382" s="16"/>
      <c r="E382" s="40"/>
      <c r="F382" s="126"/>
      <c r="G382" s="17"/>
    </row>
    <row r="383" spans="1:7" s="13" customFormat="1" ht="31.5">
      <c r="A383" s="5" t="s">
        <v>43</v>
      </c>
      <c r="B383" s="44" t="s">
        <v>220</v>
      </c>
      <c r="C383" s="71" t="s">
        <v>451</v>
      </c>
      <c r="D383" s="16" t="str">
        <f>'[5]luongngay'!C383</f>
        <v>1KS3</v>
      </c>
      <c r="E383" s="40">
        <f>luongngay!F383</f>
        <v>212325.07692307694</v>
      </c>
      <c r="F383" s="126">
        <v>6.7</v>
      </c>
      <c r="G383" s="17">
        <f>ROUND((E383*F383),0)</f>
        <v>1422578</v>
      </c>
    </row>
    <row r="384" spans="1:7" s="13" customFormat="1" ht="15.75">
      <c r="A384" s="31"/>
      <c r="B384" s="45"/>
      <c r="C384" s="18"/>
      <c r="D384" s="16"/>
      <c r="E384" s="40"/>
      <c r="F384" s="126"/>
      <c r="G384" s="17"/>
    </row>
    <row r="385" spans="1:7" s="13" customFormat="1" ht="15.75">
      <c r="A385" s="6"/>
      <c r="B385" s="45"/>
      <c r="C385" s="9"/>
      <c r="D385" s="16"/>
      <c r="E385" s="40"/>
      <c r="F385" s="126"/>
      <c r="G385" s="17"/>
    </row>
    <row r="386" spans="1:7" s="13" customFormat="1" ht="31.5">
      <c r="A386" s="5" t="s">
        <v>43</v>
      </c>
      <c r="B386" s="44" t="s">
        <v>221</v>
      </c>
      <c r="C386" s="71" t="s">
        <v>451</v>
      </c>
      <c r="D386" s="16" t="str">
        <f>'[5]luongngay'!C386</f>
        <v>1KS3</v>
      </c>
      <c r="E386" s="40">
        <f>luongngay!F386</f>
        <v>212325.07692307694</v>
      </c>
      <c r="F386" s="126">
        <v>1.9</v>
      </c>
      <c r="G386" s="17">
        <f>ROUND((E386*F386),0)</f>
        <v>403418</v>
      </c>
    </row>
    <row r="387" spans="1:7" s="13" customFormat="1" ht="14.25" customHeight="1">
      <c r="A387" s="3"/>
      <c r="B387" s="18"/>
      <c r="C387" s="9"/>
      <c r="D387" s="16"/>
      <c r="E387" s="40"/>
      <c r="F387" s="126"/>
      <c r="G387" s="17"/>
    </row>
    <row r="388" spans="1:7" s="13" customFormat="1" ht="18" customHeight="1">
      <c r="A388" s="3"/>
      <c r="B388" s="18"/>
      <c r="C388" s="18"/>
      <c r="D388" s="16"/>
      <c r="E388" s="40"/>
      <c r="F388" s="126"/>
      <c r="G388" s="17"/>
    </row>
    <row r="389" spans="1:7" s="13" customFormat="1" ht="37.5" customHeight="1">
      <c r="A389" s="5" t="s">
        <v>43</v>
      </c>
      <c r="B389" s="44" t="s">
        <v>479</v>
      </c>
      <c r="C389" s="71" t="s">
        <v>451</v>
      </c>
      <c r="D389" s="16" t="str">
        <f>'[5]luongngay'!C389</f>
        <v>1KS3</v>
      </c>
      <c r="E389" s="40">
        <f>luongngay!F389</f>
        <v>212325.07692307694</v>
      </c>
      <c r="F389" s="126">
        <v>2.4</v>
      </c>
      <c r="G389" s="17">
        <f>ROUND((E389*F389),0)</f>
        <v>509580</v>
      </c>
    </row>
    <row r="390" spans="1:7" s="13" customFormat="1" ht="18" customHeight="1">
      <c r="A390" s="3"/>
      <c r="B390" s="18"/>
      <c r="C390" s="9"/>
      <c r="D390" s="16"/>
      <c r="E390" s="40"/>
      <c r="F390" s="126"/>
      <c r="G390" s="17"/>
    </row>
    <row r="391" spans="1:7" s="13" customFormat="1" ht="18" customHeight="1">
      <c r="A391" s="3"/>
      <c r="B391" s="18"/>
      <c r="C391" s="18"/>
      <c r="D391" s="16"/>
      <c r="E391" s="40"/>
      <c r="F391" s="126"/>
      <c r="G391" s="17"/>
    </row>
    <row r="392" spans="1:7" s="13" customFormat="1" ht="41.25" customHeight="1">
      <c r="A392" s="5" t="s">
        <v>43</v>
      </c>
      <c r="B392" s="44" t="s">
        <v>222</v>
      </c>
      <c r="C392" s="71" t="s">
        <v>451</v>
      </c>
      <c r="D392" s="16" t="str">
        <f>'[5]luongngay'!C392</f>
        <v>1KS3</v>
      </c>
      <c r="E392" s="40">
        <f>luongngay!F392</f>
        <v>212325.07692307694</v>
      </c>
      <c r="F392" s="126">
        <v>2.4</v>
      </c>
      <c r="G392" s="17">
        <f>ROUND((E392*F392),0)</f>
        <v>509580</v>
      </c>
    </row>
    <row r="393" spans="1:7" s="13" customFormat="1" ht="18" customHeight="1">
      <c r="A393" s="3"/>
      <c r="B393" s="18"/>
      <c r="C393" s="9"/>
      <c r="D393" s="16"/>
      <c r="E393" s="40"/>
      <c r="F393" s="126"/>
      <c r="G393" s="17"/>
    </row>
    <row r="394" spans="1:7" s="13" customFormat="1" ht="18" customHeight="1">
      <c r="A394" s="3"/>
      <c r="B394" s="2"/>
      <c r="C394" s="18"/>
      <c r="D394" s="16"/>
      <c r="E394" s="40"/>
      <c r="F394" s="126"/>
      <c r="G394" s="17"/>
    </row>
    <row r="395" spans="1:7" s="13" customFormat="1" ht="15.75" customHeight="1">
      <c r="A395" s="28" t="s">
        <v>223</v>
      </c>
      <c r="B395" s="2" t="s">
        <v>90</v>
      </c>
      <c r="C395" s="71" t="s">
        <v>449</v>
      </c>
      <c r="D395" s="16" t="str">
        <f>'[5]luongngay'!C395</f>
        <v>1KS2</v>
      </c>
      <c r="E395" s="40">
        <f>luongngay!F395</f>
        <v>188969.53846153847</v>
      </c>
      <c r="F395" s="126">
        <v>0.6</v>
      </c>
      <c r="G395" s="17">
        <f>ROUND((E395*F395),0)</f>
        <v>113382</v>
      </c>
    </row>
    <row r="396" spans="1:7" s="13" customFormat="1" ht="18" customHeight="1">
      <c r="A396" s="3"/>
      <c r="B396" s="2"/>
      <c r="C396" s="9"/>
      <c r="D396" s="16"/>
      <c r="E396" s="40"/>
      <c r="F396" s="126"/>
      <c r="G396" s="17"/>
    </row>
    <row r="397" spans="1:7" s="13" customFormat="1" ht="18" customHeight="1">
      <c r="A397" s="3"/>
      <c r="B397" s="2"/>
      <c r="C397" s="18"/>
      <c r="D397" s="16"/>
      <c r="E397" s="40"/>
      <c r="F397" s="126"/>
      <c r="G397" s="17"/>
    </row>
    <row r="398" spans="1:7" s="13" customFormat="1" ht="18" customHeight="1">
      <c r="A398" s="28" t="s">
        <v>225</v>
      </c>
      <c r="B398" s="2" t="s">
        <v>92</v>
      </c>
      <c r="C398" s="71" t="s">
        <v>450</v>
      </c>
      <c r="D398" s="16" t="str">
        <f>'[5]luongngay'!C398</f>
        <v>1KS3</v>
      </c>
      <c r="E398" s="40">
        <f>luongngay!F398</f>
        <v>212325.07692307694</v>
      </c>
      <c r="F398" s="126">
        <v>0.7</v>
      </c>
      <c r="G398" s="17">
        <f>ROUND((E398*F398),0)</f>
        <v>148628</v>
      </c>
    </row>
    <row r="399" spans="1:7" s="13" customFormat="1" ht="21.75" customHeight="1">
      <c r="A399" s="31"/>
      <c r="B399" s="45"/>
      <c r="C399" s="9"/>
      <c r="D399" s="16"/>
      <c r="E399" s="40"/>
      <c r="F399" s="126"/>
      <c r="G399" s="17"/>
    </row>
    <row r="400" spans="1:7" s="13" customFormat="1" ht="18" customHeight="1">
      <c r="A400" s="3"/>
      <c r="B400" s="2"/>
      <c r="C400" s="18"/>
      <c r="D400" s="16"/>
      <c r="E400" s="40"/>
      <c r="F400" s="126"/>
      <c r="G400" s="17"/>
    </row>
    <row r="401" spans="1:7" s="13" customFormat="1" ht="13.5" customHeight="1">
      <c r="A401" s="31" t="s">
        <v>226</v>
      </c>
      <c r="B401" s="45" t="s">
        <v>227</v>
      </c>
      <c r="C401" s="18"/>
      <c r="D401" s="16"/>
      <c r="E401" s="40"/>
      <c r="F401" s="126"/>
      <c r="G401" s="17"/>
    </row>
    <row r="402" spans="1:7" s="13" customFormat="1" ht="15.75" customHeight="1">
      <c r="A402" s="28" t="s">
        <v>228</v>
      </c>
      <c r="B402" s="39" t="s">
        <v>94</v>
      </c>
      <c r="C402" s="9"/>
      <c r="D402" s="16"/>
      <c r="E402" s="40"/>
      <c r="F402" s="126"/>
      <c r="G402" s="17"/>
    </row>
    <row r="403" spans="1:7" s="13" customFormat="1" ht="20.25" customHeight="1">
      <c r="A403" s="5" t="s">
        <v>43</v>
      </c>
      <c r="B403" s="39" t="s">
        <v>99</v>
      </c>
      <c r="C403" s="71" t="s">
        <v>445</v>
      </c>
      <c r="D403" s="16" t="str">
        <f>'[5]luongngay'!C403</f>
        <v>1KS4</v>
      </c>
      <c r="E403" s="40">
        <f>luongngay!F403</f>
        <v>235680.61538461538</v>
      </c>
      <c r="F403" s="126">
        <v>16</v>
      </c>
      <c r="G403" s="17">
        <f>ROUND((E403*F403),0)</f>
        <v>3770890</v>
      </c>
    </row>
    <row r="404" spans="1:7" s="13" customFormat="1" ht="16.5" customHeight="1">
      <c r="A404" s="31"/>
      <c r="B404" s="2"/>
      <c r="C404" s="18"/>
      <c r="D404" s="16"/>
      <c r="E404" s="40"/>
      <c r="F404" s="126"/>
      <c r="G404" s="17"/>
    </row>
    <row r="405" spans="1:7" s="13" customFormat="1" ht="18" customHeight="1">
      <c r="A405" s="31"/>
      <c r="B405" s="2"/>
      <c r="C405" s="9"/>
      <c r="D405" s="16"/>
      <c r="E405" s="40"/>
      <c r="F405" s="126"/>
      <c r="G405" s="17"/>
    </row>
    <row r="406" spans="1:7" s="13" customFormat="1" ht="19.5" customHeight="1">
      <c r="A406" s="5" t="s">
        <v>43</v>
      </c>
      <c r="B406" s="39" t="s">
        <v>229</v>
      </c>
      <c r="C406" s="71" t="s">
        <v>445</v>
      </c>
      <c r="D406" s="16" t="str">
        <f>'[5]luongngay'!C406</f>
        <v>1KS4</v>
      </c>
      <c r="E406" s="40">
        <f>luongngay!F406</f>
        <v>235680.61538461538</v>
      </c>
      <c r="F406" s="126">
        <v>14</v>
      </c>
      <c r="G406" s="17">
        <f>ROUND((E406*F406),0)</f>
        <v>3299529</v>
      </c>
    </row>
    <row r="407" spans="1:7" s="13" customFormat="1" ht="13.5" customHeight="1">
      <c r="A407" s="31"/>
      <c r="B407" s="45"/>
      <c r="C407" s="18"/>
      <c r="D407" s="16"/>
      <c r="E407" s="40"/>
      <c r="F407" s="126"/>
      <c r="G407" s="17"/>
    </row>
    <row r="408" spans="1:7" s="13" customFormat="1" ht="13.5" customHeight="1">
      <c r="A408" s="31"/>
      <c r="B408" s="45"/>
      <c r="C408" s="18"/>
      <c r="D408" s="16"/>
      <c r="E408" s="40"/>
      <c r="F408" s="126"/>
      <c r="G408" s="17"/>
    </row>
    <row r="409" spans="1:7" s="13" customFormat="1" ht="13.5" customHeight="1">
      <c r="A409" s="5" t="s">
        <v>43</v>
      </c>
      <c r="B409" s="39" t="s">
        <v>230</v>
      </c>
      <c r="C409" s="71" t="s">
        <v>445</v>
      </c>
      <c r="D409" s="16" t="str">
        <f>'[5]luongngay'!C409</f>
        <v>1KS4</v>
      </c>
      <c r="E409" s="40">
        <f>luongngay!F409</f>
        <v>235680.61538461538</v>
      </c>
      <c r="F409" s="126">
        <v>12.4</v>
      </c>
      <c r="G409" s="17">
        <f>ROUND((E409*F409),0)</f>
        <v>2922440</v>
      </c>
    </row>
    <row r="410" spans="1:7" s="13" customFormat="1" ht="13.5" customHeight="1">
      <c r="A410" s="3"/>
      <c r="B410" s="2"/>
      <c r="C410" s="18"/>
      <c r="D410" s="16"/>
      <c r="E410" s="40"/>
      <c r="F410" s="126"/>
      <c r="G410" s="17"/>
    </row>
    <row r="411" spans="1:7" s="13" customFormat="1" ht="15.75">
      <c r="A411" s="3"/>
      <c r="B411" s="2"/>
      <c r="C411" s="18"/>
      <c r="D411" s="16"/>
      <c r="E411" s="40"/>
      <c r="F411" s="126"/>
      <c r="G411" s="17"/>
    </row>
    <row r="412" spans="1:7" s="13" customFormat="1" ht="15.75">
      <c r="A412" s="28" t="s">
        <v>231</v>
      </c>
      <c r="B412" s="39" t="s">
        <v>206</v>
      </c>
      <c r="C412" s="113"/>
      <c r="D412" s="16"/>
      <c r="E412" s="40"/>
      <c r="F412" s="126"/>
      <c r="G412" s="17"/>
    </row>
    <row r="413" spans="1:7" s="13" customFormat="1" ht="18" customHeight="1">
      <c r="A413" s="5" t="s">
        <v>43</v>
      </c>
      <c r="B413" s="39" t="s">
        <v>214</v>
      </c>
      <c r="C413" s="71" t="s">
        <v>447</v>
      </c>
      <c r="D413" s="16" t="str">
        <f>'[5]luongngay'!C413</f>
        <v>1KS4</v>
      </c>
      <c r="E413" s="40">
        <f>luongngay!F413</f>
        <v>235680.61538461538</v>
      </c>
      <c r="F413" s="126">
        <v>21</v>
      </c>
      <c r="G413" s="17">
        <f>ROUND((E413*F413),0)</f>
        <v>4949293</v>
      </c>
    </row>
    <row r="414" spans="1:7" s="13" customFormat="1" ht="15.75">
      <c r="A414" s="31"/>
      <c r="B414" s="45"/>
      <c r="C414" s="44"/>
      <c r="D414" s="16"/>
      <c r="E414" s="40"/>
      <c r="F414" s="126"/>
      <c r="G414" s="17"/>
    </row>
    <row r="415" spans="1:7" s="13" customFormat="1" ht="15.75">
      <c r="A415" s="31"/>
      <c r="B415" s="45"/>
      <c r="C415" s="11"/>
      <c r="D415" s="16"/>
      <c r="E415" s="40"/>
      <c r="F415" s="126"/>
      <c r="G415" s="17"/>
    </row>
    <row r="416" spans="1:7" s="13" customFormat="1" ht="15.75">
      <c r="A416" s="5" t="s">
        <v>43</v>
      </c>
      <c r="B416" s="39" t="s">
        <v>232</v>
      </c>
      <c r="C416" s="71" t="s">
        <v>447</v>
      </c>
      <c r="D416" s="16" t="str">
        <f>'[5]luongngay'!C416</f>
        <v>1KS4</v>
      </c>
      <c r="E416" s="40">
        <f>luongngay!F416</f>
        <v>235680.61538461538</v>
      </c>
      <c r="F416" s="126">
        <v>10</v>
      </c>
      <c r="G416" s="17">
        <f>ROUND((E416*F416),0)</f>
        <v>2356806</v>
      </c>
    </row>
    <row r="417" spans="1:7" s="13" customFormat="1" ht="15.75">
      <c r="A417" s="3"/>
      <c r="B417" s="18"/>
      <c r="C417" s="11"/>
      <c r="D417" s="16"/>
      <c r="E417" s="40"/>
      <c r="F417" s="126"/>
      <c r="G417" s="17"/>
    </row>
    <row r="418" spans="1:7" s="13" customFormat="1" ht="15.75">
      <c r="A418" s="85"/>
      <c r="B418" s="86"/>
      <c r="C418" s="11"/>
      <c r="D418" s="16"/>
      <c r="E418" s="40"/>
      <c r="F418" s="126"/>
      <c r="G418" s="17"/>
    </row>
    <row r="419" spans="1:7" s="13" customFormat="1" ht="15.75">
      <c r="A419" s="28" t="s">
        <v>233</v>
      </c>
      <c r="B419" s="39" t="s">
        <v>207</v>
      </c>
      <c r="C419" s="11"/>
      <c r="D419" s="16"/>
      <c r="E419" s="40"/>
      <c r="F419" s="126"/>
      <c r="G419" s="17"/>
    </row>
    <row r="420" spans="1:7" s="13" customFormat="1" ht="15.75">
      <c r="A420" s="5" t="s">
        <v>43</v>
      </c>
      <c r="B420" s="39" t="s">
        <v>234</v>
      </c>
      <c r="C420" s="71" t="s">
        <v>451</v>
      </c>
      <c r="D420" s="16" t="str">
        <f>'[5]luongngay'!C420</f>
        <v>1KS4</v>
      </c>
      <c r="E420" s="40">
        <f>luongngay!F420</f>
        <v>235680.61538461538</v>
      </c>
      <c r="F420" s="126">
        <v>125</v>
      </c>
      <c r="G420" s="17">
        <f>ROUND((E420*F420),0)</f>
        <v>29460077</v>
      </c>
    </row>
    <row r="421" spans="1:7" s="13" customFormat="1" ht="15" customHeight="1">
      <c r="A421" s="3"/>
      <c r="B421" s="18"/>
      <c r="C421" s="44"/>
      <c r="D421" s="16"/>
      <c r="E421" s="40"/>
      <c r="F421" s="126"/>
      <c r="G421" s="17"/>
    </row>
    <row r="422" spans="1:7" s="13" customFormat="1" ht="18.75" customHeight="1">
      <c r="A422" s="31"/>
      <c r="B422" s="45"/>
      <c r="C422" s="11"/>
      <c r="D422" s="16"/>
      <c r="E422" s="40"/>
      <c r="F422" s="126"/>
      <c r="G422" s="17"/>
    </row>
    <row r="423" spans="1:7" s="13" customFormat="1" ht="24.75" customHeight="1">
      <c r="A423" s="5" t="s">
        <v>43</v>
      </c>
      <c r="B423" s="39" t="s">
        <v>235</v>
      </c>
      <c r="C423" s="71" t="s">
        <v>451</v>
      </c>
      <c r="D423" s="16" t="str">
        <f>'[5]luongngay'!C423</f>
        <v>1KS4</v>
      </c>
      <c r="E423" s="40">
        <f>luongngay!F423</f>
        <v>235680.61538461538</v>
      </c>
      <c r="F423" s="126">
        <v>20</v>
      </c>
      <c r="G423" s="17">
        <f>ROUND((E423*F423),0)</f>
        <v>4713612</v>
      </c>
    </row>
    <row r="424" spans="1:7" s="13" customFormat="1" ht="18.75" customHeight="1">
      <c r="A424" s="31"/>
      <c r="B424" s="4"/>
      <c r="C424" s="11"/>
      <c r="D424" s="16"/>
      <c r="E424" s="40"/>
      <c r="F424" s="126"/>
      <c r="G424" s="17"/>
    </row>
    <row r="425" spans="1:7" s="13" customFormat="1" ht="15" customHeight="1">
      <c r="A425" s="27"/>
      <c r="B425" s="43"/>
      <c r="C425" s="11"/>
      <c r="D425" s="16"/>
      <c r="E425" s="40"/>
      <c r="F425" s="126"/>
      <c r="G425" s="17"/>
    </row>
    <row r="426" spans="1:7" s="13" customFormat="1" ht="24.75" customHeight="1">
      <c r="A426" s="28" t="s">
        <v>236</v>
      </c>
      <c r="B426" s="39" t="s">
        <v>237</v>
      </c>
      <c r="C426" s="71" t="s">
        <v>451</v>
      </c>
      <c r="D426" s="16" t="str">
        <f>'[5]luongngay'!C426</f>
        <v>1KS4</v>
      </c>
      <c r="E426" s="40">
        <f>luongngay!F426</f>
        <v>235680.61538461538</v>
      </c>
      <c r="F426" s="126">
        <v>39</v>
      </c>
      <c r="G426" s="17">
        <f>ROUND((E426*F426),0)</f>
        <v>9191544</v>
      </c>
    </row>
    <row r="427" spans="1:7" s="13" customFormat="1" ht="15" customHeight="1">
      <c r="A427" s="31"/>
      <c r="B427" s="45"/>
      <c r="C427" s="18"/>
      <c r="D427" s="16"/>
      <c r="E427" s="40"/>
      <c r="F427" s="126"/>
      <c r="G427" s="17"/>
    </row>
    <row r="428" spans="1:7" ht="15.75">
      <c r="A428" s="28"/>
      <c r="B428" s="44"/>
      <c r="C428" s="4"/>
      <c r="D428" s="16"/>
      <c r="E428" s="40"/>
      <c r="F428" s="128"/>
      <c r="G428" s="17"/>
    </row>
    <row r="429" spans="1:7" ht="15.75">
      <c r="A429" s="28" t="s">
        <v>238</v>
      </c>
      <c r="B429" s="39" t="s">
        <v>239</v>
      </c>
      <c r="C429" s="9"/>
      <c r="D429" s="16"/>
      <c r="E429" s="40"/>
      <c r="F429" s="128"/>
      <c r="G429" s="17"/>
    </row>
    <row r="430" spans="1:7" ht="19.5" customHeight="1">
      <c r="A430" s="5" t="s">
        <v>43</v>
      </c>
      <c r="B430" s="18" t="s">
        <v>240</v>
      </c>
      <c r="C430" s="71" t="s">
        <v>453</v>
      </c>
      <c r="D430" s="16" t="str">
        <f>'[5]luongngay'!C430</f>
        <v>1KS5</v>
      </c>
      <c r="E430" s="40">
        <f>luongngay!F430</f>
        <v>259036.15384615384</v>
      </c>
      <c r="F430" s="126">
        <v>71.22</v>
      </c>
      <c r="G430" s="17">
        <f>ROUND((E430*F430),0)</f>
        <v>18448555</v>
      </c>
    </row>
    <row r="431" spans="1:7" ht="21" customHeight="1">
      <c r="A431" s="3"/>
      <c r="B431" s="2"/>
      <c r="C431" s="9"/>
      <c r="D431" s="16"/>
      <c r="E431" s="40"/>
      <c r="F431" s="126"/>
      <c r="G431" s="17"/>
    </row>
    <row r="432" spans="1:7" ht="15.75">
      <c r="A432" s="3"/>
      <c r="B432" s="18"/>
      <c r="C432" s="18"/>
      <c r="D432" s="16"/>
      <c r="E432" s="40"/>
      <c r="F432" s="126"/>
      <c r="G432" s="17"/>
    </row>
    <row r="433" spans="1:7" ht="15.75">
      <c r="A433" s="5" t="s">
        <v>43</v>
      </c>
      <c r="B433" s="18" t="s">
        <v>241</v>
      </c>
      <c r="C433" s="71" t="s">
        <v>453</v>
      </c>
      <c r="D433" s="16" t="str">
        <f>'[5]luongngay'!C433</f>
        <v>1KS5</v>
      </c>
      <c r="E433" s="40">
        <f>luongngay!F433</f>
        <v>259036.15384615384</v>
      </c>
      <c r="F433" s="126">
        <v>47.47</v>
      </c>
      <c r="G433" s="17">
        <f>ROUND((E433*F433),0)</f>
        <v>12296446</v>
      </c>
    </row>
    <row r="434" spans="1:7" ht="15.75">
      <c r="A434" s="31"/>
      <c r="B434" s="45"/>
      <c r="C434" s="9"/>
      <c r="D434" s="16"/>
      <c r="E434" s="40"/>
      <c r="F434" s="126"/>
      <c r="G434" s="17"/>
    </row>
    <row r="435" spans="1:7" ht="15.75">
      <c r="A435" s="28"/>
      <c r="B435" s="44"/>
      <c r="C435" s="18"/>
      <c r="D435" s="16"/>
      <c r="E435" s="40"/>
      <c r="F435" s="126"/>
      <c r="G435" s="17"/>
    </row>
    <row r="436" spans="1:7" ht="15.75">
      <c r="A436" s="5" t="s">
        <v>43</v>
      </c>
      <c r="B436" s="18" t="s">
        <v>242</v>
      </c>
      <c r="C436" s="71" t="s">
        <v>453</v>
      </c>
      <c r="D436" s="16" t="str">
        <f>'[5]luongngay'!C436</f>
        <v>1KS5</v>
      </c>
      <c r="E436" s="40">
        <f>luongngay!F436</f>
        <v>259036.15384615384</v>
      </c>
      <c r="F436" s="126">
        <v>21.11</v>
      </c>
      <c r="G436" s="17">
        <f>ROUND((E436*F436),0)</f>
        <v>5468253</v>
      </c>
    </row>
    <row r="437" spans="1:7" ht="15.75">
      <c r="A437" s="28"/>
      <c r="B437" s="44"/>
      <c r="C437" s="18"/>
      <c r="D437" s="16"/>
      <c r="E437" s="40"/>
      <c r="F437" s="126"/>
      <c r="G437" s="17"/>
    </row>
    <row r="438" spans="1:7" ht="15.75">
      <c r="A438" s="28"/>
      <c r="B438" s="44"/>
      <c r="C438" s="9"/>
      <c r="D438" s="16"/>
      <c r="E438" s="40"/>
      <c r="F438" s="126"/>
      <c r="G438" s="17"/>
    </row>
    <row r="439" spans="1:7" ht="15.75">
      <c r="A439" s="5" t="s">
        <v>43</v>
      </c>
      <c r="B439" s="18" t="s">
        <v>243</v>
      </c>
      <c r="C439" s="71" t="s">
        <v>453</v>
      </c>
      <c r="D439" s="16" t="str">
        <f>'[5]luongngay'!C439</f>
        <v>1KS5</v>
      </c>
      <c r="E439" s="40">
        <f>luongngay!F439</f>
        <v>259036.15384615384</v>
      </c>
      <c r="F439" s="126">
        <v>14.07</v>
      </c>
      <c r="G439" s="17">
        <f>ROUND((E439*F439),0)</f>
        <v>3644639</v>
      </c>
    </row>
    <row r="440" spans="1:7" ht="15.75">
      <c r="A440" s="3"/>
      <c r="B440" s="18"/>
      <c r="C440" s="9"/>
      <c r="D440" s="16"/>
      <c r="E440" s="40"/>
      <c r="F440" s="126"/>
      <c r="G440" s="17"/>
    </row>
    <row r="441" spans="1:7" ht="15.75">
      <c r="A441" s="27"/>
      <c r="B441" s="43"/>
      <c r="C441" s="18"/>
      <c r="D441" s="16"/>
      <c r="E441" s="40"/>
      <c r="F441" s="126"/>
      <c r="G441" s="17"/>
    </row>
    <row r="442" spans="1:7" ht="15.75">
      <c r="A442" s="5" t="s">
        <v>43</v>
      </c>
      <c r="B442" s="18" t="s">
        <v>244</v>
      </c>
      <c r="C442" s="71" t="s">
        <v>453</v>
      </c>
      <c r="D442" s="16" t="str">
        <f>'[5]luongngay'!C442</f>
        <v>1KS5</v>
      </c>
      <c r="E442" s="40">
        <f>luongngay!F442</f>
        <v>259036.15384615384</v>
      </c>
      <c r="F442" s="126">
        <v>12.2</v>
      </c>
      <c r="G442" s="17">
        <f>ROUND((E442*F442),0)</f>
        <v>3160241</v>
      </c>
    </row>
    <row r="443" spans="1:7" ht="15.75">
      <c r="A443" s="3"/>
      <c r="B443" s="18"/>
      <c r="C443" s="18"/>
      <c r="D443" s="16"/>
      <c r="E443" s="40"/>
      <c r="F443" s="126"/>
      <c r="G443" s="17"/>
    </row>
    <row r="444" spans="1:7" ht="15.75">
      <c r="A444" s="27"/>
      <c r="B444" s="43"/>
      <c r="C444" s="9"/>
      <c r="D444" s="16"/>
      <c r="E444" s="40"/>
      <c r="F444" s="126"/>
      <c r="G444" s="17"/>
    </row>
    <row r="445" spans="1:7" ht="15.75">
      <c r="A445" s="5" t="s">
        <v>43</v>
      </c>
      <c r="B445" s="18" t="s">
        <v>245</v>
      </c>
      <c r="C445" s="71" t="s">
        <v>453</v>
      </c>
      <c r="D445" s="16" t="str">
        <f>'[5]luongngay'!C445</f>
        <v>1KS5</v>
      </c>
      <c r="E445" s="40">
        <f>luongngay!F445</f>
        <v>259036.15384615384</v>
      </c>
      <c r="F445" s="126">
        <v>6.75</v>
      </c>
      <c r="G445" s="17">
        <f>ROUND((E445*F445),0)</f>
        <v>1748494</v>
      </c>
    </row>
    <row r="446" spans="1:7" ht="15.75">
      <c r="A446" s="3"/>
      <c r="B446" s="18"/>
      <c r="C446" s="9"/>
      <c r="D446" s="16"/>
      <c r="E446" s="40"/>
      <c r="F446" s="126"/>
      <c r="G446" s="17"/>
    </row>
    <row r="447" spans="1:7" ht="15.75">
      <c r="A447" s="31"/>
      <c r="B447" s="45"/>
      <c r="C447" s="9"/>
      <c r="D447" s="16"/>
      <c r="E447" s="40"/>
      <c r="F447" s="126"/>
      <c r="G447" s="17"/>
    </row>
    <row r="448" spans="1:7" ht="15.75">
      <c r="A448" s="5" t="s">
        <v>43</v>
      </c>
      <c r="B448" s="18" t="s">
        <v>246</v>
      </c>
      <c r="C448" s="71" t="s">
        <v>453</v>
      </c>
      <c r="D448" s="16" t="str">
        <f>'[5]luongngay'!C448</f>
        <v>1KS5</v>
      </c>
      <c r="E448" s="40">
        <f>luongngay!F448</f>
        <v>259036.15384615384</v>
      </c>
      <c r="F448" s="126">
        <v>4.86</v>
      </c>
      <c r="G448" s="17">
        <f>ROUND((E448*F448),0)</f>
        <v>1258916</v>
      </c>
    </row>
    <row r="449" spans="1:7" ht="15.75">
      <c r="A449" s="3"/>
      <c r="B449" s="18"/>
      <c r="C449" s="18"/>
      <c r="D449" s="16"/>
      <c r="E449" s="40"/>
      <c r="F449" s="126"/>
      <c r="G449" s="17"/>
    </row>
    <row r="450" spans="1:7" ht="15.75">
      <c r="A450" s="31"/>
      <c r="B450" s="45"/>
      <c r="C450" s="9"/>
      <c r="D450" s="16"/>
      <c r="E450" s="40"/>
      <c r="F450" s="126"/>
      <c r="G450" s="17"/>
    </row>
    <row r="451" spans="1:7" ht="15.75">
      <c r="A451" s="5" t="s">
        <v>43</v>
      </c>
      <c r="B451" s="18" t="s">
        <v>247</v>
      </c>
      <c r="C451" s="71" t="s">
        <v>453</v>
      </c>
      <c r="D451" s="16" t="str">
        <f>'[5]luongngay'!C451</f>
        <v>1KS5</v>
      </c>
      <c r="E451" s="40">
        <f>luongngay!F451</f>
        <v>259036.15384615384</v>
      </c>
      <c r="F451" s="126">
        <v>2.98</v>
      </c>
      <c r="G451" s="17">
        <f>ROUND((E451*F451),0)</f>
        <v>771928</v>
      </c>
    </row>
    <row r="452" spans="1:7" ht="15.75">
      <c r="A452" s="3"/>
      <c r="B452" s="22"/>
      <c r="C452" s="18"/>
      <c r="D452" s="16"/>
      <c r="E452" s="40"/>
      <c r="F452" s="126"/>
      <c r="G452" s="17"/>
    </row>
    <row r="453" spans="1:7" ht="15.75">
      <c r="A453" s="85"/>
      <c r="B453" s="119"/>
      <c r="C453" s="9"/>
      <c r="D453" s="16"/>
      <c r="E453" s="40"/>
      <c r="F453" s="126"/>
      <c r="G453" s="17"/>
    </row>
    <row r="454" spans="1:7" ht="15.75">
      <c r="A454" s="28" t="s">
        <v>248</v>
      </c>
      <c r="B454" s="39" t="s">
        <v>249</v>
      </c>
      <c r="C454" s="71" t="s">
        <v>453</v>
      </c>
      <c r="D454" s="16" t="str">
        <f>'[5]luongngay'!C454</f>
        <v>1KS4</v>
      </c>
      <c r="E454" s="40">
        <f>luongngay!F454</f>
        <v>235680.61538461538</v>
      </c>
      <c r="F454" s="126">
        <v>39</v>
      </c>
      <c r="G454" s="17">
        <f>ROUND((E454*F454),0)</f>
        <v>9191544</v>
      </c>
    </row>
    <row r="455" spans="1:7" ht="15.75">
      <c r="A455" s="3"/>
      <c r="B455" s="2"/>
      <c r="C455" s="18"/>
      <c r="D455" s="16"/>
      <c r="E455" s="40"/>
      <c r="F455" s="126"/>
      <c r="G455" s="17"/>
    </row>
    <row r="456" spans="1:7" ht="15.75">
      <c r="A456" s="3"/>
      <c r="B456" s="50"/>
      <c r="C456" s="9"/>
      <c r="D456" s="16"/>
      <c r="E456" s="40"/>
      <c r="F456" s="126"/>
      <c r="G456" s="17"/>
    </row>
    <row r="457" spans="1:7" ht="15.75">
      <c r="A457" s="31" t="s">
        <v>250</v>
      </c>
      <c r="B457" s="45" t="s">
        <v>251</v>
      </c>
      <c r="C457" s="18"/>
      <c r="D457" s="16"/>
      <c r="E457" s="40"/>
      <c r="F457" s="126"/>
      <c r="G457" s="17"/>
    </row>
    <row r="458" spans="1:7" ht="15.75">
      <c r="A458" s="27" t="s">
        <v>252</v>
      </c>
      <c r="B458" s="48" t="s">
        <v>253</v>
      </c>
      <c r="C458" s="9"/>
      <c r="D458" s="16"/>
      <c r="E458" s="40"/>
      <c r="F458" s="126"/>
      <c r="G458" s="17"/>
    </row>
    <row r="459" spans="1:7" ht="17.25" customHeight="1">
      <c r="A459" s="28" t="s">
        <v>254</v>
      </c>
      <c r="B459" s="39" t="s">
        <v>205</v>
      </c>
      <c r="C459" s="18"/>
      <c r="D459" s="16"/>
      <c r="E459" s="40"/>
      <c r="F459" s="126"/>
      <c r="G459" s="17"/>
    </row>
    <row r="460" spans="1:7" ht="15.75">
      <c r="A460" s="5" t="s">
        <v>43</v>
      </c>
      <c r="B460" s="39" t="s">
        <v>255</v>
      </c>
      <c r="C460" s="71" t="s">
        <v>445</v>
      </c>
      <c r="D460" s="16" t="str">
        <f>'[5]luongngay'!C460</f>
        <v>1KS2</v>
      </c>
      <c r="E460" s="40">
        <f>luongngay!F460</f>
        <v>188969.53846153847</v>
      </c>
      <c r="F460" s="126">
        <v>1</v>
      </c>
      <c r="G460" s="17">
        <f>ROUND((E460*F460),0)</f>
        <v>188970</v>
      </c>
    </row>
    <row r="461" spans="1:7" ht="15.75">
      <c r="A461" s="31"/>
      <c r="B461" s="45"/>
      <c r="C461" s="18"/>
      <c r="D461" s="16"/>
      <c r="E461" s="40"/>
      <c r="F461" s="126"/>
      <c r="G461" s="17"/>
    </row>
    <row r="462" spans="1:7" ht="15.75">
      <c r="A462" s="5"/>
      <c r="B462" s="39"/>
      <c r="C462" s="9"/>
      <c r="D462" s="16"/>
      <c r="E462" s="40"/>
      <c r="F462" s="126"/>
      <c r="G462" s="17"/>
    </row>
    <row r="463" spans="1:7" ht="15.75">
      <c r="A463" s="5" t="s">
        <v>43</v>
      </c>
      <c r="B463" s="39" t="s">
        <v>256</v>
      </c>
      <c r="C463" s="71" t="s">
        <v>445</v>
      </c>
      <c r="D463" s="16" t="str">
        <f>'[5]luongngay'!C463</f>
        <v>1KS2</v>
      </c>
      <c r="E463" s="40">
        <f>luongngay!F463</f>
        <v>188969.53846153847</v>
      </c>
      <c r="F463" s="126">
        <v>1</v>
      </c>
      <c r="G463" s="17">
        <f>ROUND((E463*F463),0)</f>
        <v>188970</v>
      </c>
    </row>
    <row r="464" spans="1:7" ht="15.75">
      <c r="A464" s="31"/>
      <c r="B464" s="45"/>
      <c r="C464" s="9"/>
      <c r="D464" s="16"/>
      <c r="E464" s="40"/>
      <c r="F464" s="126"/>
      <c r="G464" s="17"/>
    </row>
    <row r="465" spans="1:7" ht="15.75">
      <c r="A465" s="3"/>
      <c r="B465" s="2"/>
      <c r="C465" s="18"/>
      <c r="D465" s="16"/>
      <c r="E465" s="40"/>
      <c r="F465" s="126"/>
      <c r="G465" s="17"/>
    </row>
    <row r="466" spans="1:7" ht="15.75">
      <c r="A466" s="5" t="s">
        <v>43</v>
      </c>
      <c r="B466" s="39" t="s">
        <v>257</v>
      </c>
      <c r="C466" s="71" t="s">
        <v>445</v>
      </c>
      <c r="D466" s="16" t="str">
        <f>'[5]luongngay'!C466</f>
        <v>1KS2</v>
      </c>
      <c r="E466" s="40">
        <f>luongngay!F466</f>
        <v>188969.53846153847</v>
      </c>
      <c r="F466" s="126">
        <v>1</v>
      </c>
      <c r="G466" s="17">
        <f>ROUND((E466*F466),0)</f>
        <v>188970</v>
      </c>
    </row>
    <row r="467" spans="1:7" ht="15.75">
      <c r="A467" s="31"/>
      <c r="B467" s="45"/>
      <c r="C467" s="18"/>
      <c r="D467" s="16"/>
      <c r="E467" s="40"/>
      <c r="F467" s="126"/>
      <c r="G467" s="17"/>
    </row>
    <row r="468" spans="1:7" ht="15.75">
      <c r="A468" s="3"/>
      <c r="B468" s="2"/>
      <c r="C468" s="18"/>
      <c r="D468" s="16"/>
      <c r="E468" s="40"/>
      <c r="F468" s="126"/>
      <c r="G468" s="17"/>
    </row>
    <row r="469" spans="1:7" ht="21" customHeight="1">
      <c r="A469" s="28" t="s">
        <v>258</v>
      </c>
      <c r="B469" s="39" t="s">
        <v>206</v>
      </c>
      <c r="C469" s="71" t="s">
        <v>447</v>
      </c>
      <c r="D469" s="16" t="str">
        <f>'[5]luongngay'!C469</f>
        <v>1KS2</v>
      </c>
      <c r="E469" s="40">
        <f>luongngay!F469</f>
        <v>188969.53846153847</v>
      </c>
      <c r="F469" s="126">
        <v>2</v>
      </c>
      <c r="G469" s="17">
        <f>ROUND((E469*F469),0)</f>
        <v>377939</v>
      </c>
    </row>
    <row r="470" spans="1:7" ht="15.75">
      <c r="A470" s="3"/>
      <c r="B470" s="2"/>
      <c r="C470" s="18"/>
      <c r="D470" s="16"/>
      <c r="E470" s="40"/>
      <c r="F470" s="126"/>
      <c r="G470" s="17"/>
    </row>
    <row r="471" spans="1:7" ht="15.75">
      <c r="A471" s="3"/>
      <c r="B471" s="2"/>
      <c r="C471" s="18"/>
      <c r="D471" s="16"/>
      <c r="E471" s="40"/>
      <c r="F471" s="126"/>
      <c r="G471" s="17"/>
    </row>
    <row r="472" spans="1:7" ht="15.75">
      <c r="A472" s="28" t="s">
        <v>259</v>
      </c>
      <c r="B472" s="39" t="s">
        <v>207</v>
      </c>
      <c r="C472" s="71" t="s">
        <v>451</v>
      </c>
      <c r="D472" s="16" t="str">
        <f>'[5]luongngay'!C472</f>
        <v>1KS2</v>
      </c>
      <c r="E472" s="40">
        <f>luongngay!F472</f>
        <v>188969.53846153847</v>
      </c>
      <c r="F472" s="126">
        <v>0.5</v>
      </c>
      <c r="G472" s="17">
        <f>ROUND((E472*F472),0)</f>
        <v>94485</v>
      </c>
    </row>
    <row r="473" spans="1:7" ht="15.75">
      <c r="A473" s="3"/>
      <c r="B473" s="2"/>
      <c r="C473" s="9"/>
      <c r="D473" s="16"/>
      <c r="E473" s="40"/>
      <c r="F473" s="126"/>
      <c r="G473" s="17"/>
    </row>
    <row r="474" spans="1:7" ht="15.75">
      <c r="A474" s="3"/>
      <c r="B474" s="2"/>
      <c r="C474" s="9"/>
      <c r="D474" s="16"/>
      <c r="E474" s="40"/>
      <c r="F474" s="126"/>
      <c r="G474" s="17"/>
    </row>
    <row r="475" spans="1:7" ht="21" customHeight="1">
      <c r="A475" s="28" t="s">
        <v>260</v>
      </c>
      <c r="B475" s="39" t="s">
        <v>261</v>
      </c>
      <c r="C475" s="71" t="s">
        <v>451</v>
      </c>
      <c r="D475" s="16" t="str">
        <f>'[5]luongngay'!C475</f>
        <v>1KS2</v>
      </c>
      <c r="E475" s="40">
        <f>luongngay!F475</f>
        <v>188969.53846153847</v>
      </c>
      <c r="F475" s="126">
        <v>0.5</v>
      </c>
      <c r="G475" s="17">
        <f>ROUND((E475*F475),0)</f>
        <v>94485</v>
      </c>
    </row>
    <row r="476" spans="1:7" ht="15.75">
      <c r="A476" s="3"/>
      <c r="B476" s="2"/>
      <c r="C476" s="9"/>
      <c r="D476" s="16"/>
      <c r="E476" s="40"/>
      <c r="F476" s="126"/>
      <c r="G476" s="17"/>
    </row>
    <row r="477" spans="1:7" ht="15.75">
      <c r="A477" s="3"/>
      <c r="B477" s="2"/>
      <c r="C477" s="48"/>
      <c r="D477" s="16"/>
      <c r="E477" s="40"/>
      <c r="F477" s="126"/>
      <c r="G477" s="17"/>
    </row>
    <row r="478" spans="1:7" ht="15.75">
      <c r="A478" s="28" t="s">
        <v>262</v>
      </c>
      <c r="B478" s="39" t="s">
        <v>90</v>
      </c>
      <c r="C478" s="71" t="s">
        <v>449</v>
      </c>
      <c r="D478" s="16" t="str">
        <f>'[5]luongngay'!C478</f>
        <v>1KS2</v>
      </c>
      <c r="E478" s="40">
        <f>luongngay!F478</f>
        <v>188969.53846153847</v>
      </c>
      <c r="F478" s="126">
        <v>0.1</v>
      </c>
      <c r="G478" s="17">
        <f>ROUND((E478*F478),0)</f>
        <v>18897</v>
      </c>
    </row>
    <row r="479" spans="1:7" ht="15.75">
      <c r="A479" s="3"/>
      <c r="B479" s="2"/>
      <c r="C479" s="44"/>
      <c r="D479" s="16"/>
      <c r="E479" s="40"/>
      <c r="F479" s="126"/>
      <c r="G479" s="17"/>
    </row>
    <row r="480" spans="1:7" ht="15.75">
      <c r="A480" s="31"/>
      <c r="B480" s="45"/>
      <c r="C480" s="9"/>
      <c r="D480" s="16"/>
      <c r="E480" s="40"/>
      <c r="F480" s="126"/>
      <c r="G480" s="17"/>
    </row>
    <row r="481" spans="1:7" ht="15.75">
      <c r="A481" s="28" t="s">
        <v>263</v>
      </c>
      <c r="B481" s="2" t="s">
        <v>92</v>
      </c>
      <c r="C481" s="71" t="s">
        <v>450</v>
      </c>
      <c r="D481" s="16" t="str">
        <f>'[5]luongngay'!C481</f>
        <v>1KS2</v>
      </c>
      <c r="E481" s="40">
        <f>luongngay!F481</f>
        <v>188969.53846153847</v>
      </c>
      <c r="F481" s="126">
        <v>0.1</v>
      </c>
      <c r="G481" s="17">
        <f>ROUND((E481*F481),0)</f>
        <v>18897</v>
      </c>
    </row>
    <row r="482" spans="1:7" ht="15.75">
      <c r="A482" s="31"/>
      <c r="B482" s="45"/>
      <c r="C482" s="45"/>
      <c r="D482" s="16"/>
      <c r="E482" s="40"/>
      <c r="F482" s="126"/>
      <c r="G482" s="17"/>
    </row>
    <row r="483" spans="1:7" ht="15.75">
      <c r="A483" s="6"/>
      <c r="B483" s="45"/>
      <c r="C483" s="3"/>
      <c r="D483" s="16"/>
      <c r="E483" s="40"/>
      <c r="F483" s="126"/>
      <c r="G483" s="17"/>
    </row>
    <row r="484" spans="1:7" ht="15.75">
      <c r="A484" s="28" t="s">
        <v>264</v>
      </c>
      <c r="B484" s="18" t="s">
        <v>78</v>
      </c>
      <c r="C484" s="71" t="s">
        <v>451</v>
      </c>
      <c r="D484" s="16" t="str">
        <f>'[5]luongngay'!C484</f>
        <v>1KS2</v>
      </c>
      <c r="E484" s="40">
        <f>luongngay!F484</f>
        <v>188969.53846153847</v>
      </c>
      <c r="F484" s="126">
        <v>0.5</v>
      </c>
      <c r="G484" s="17">
        <f>ROUND((E484*F484),0)</f>
        <v>94485</v>
      </c>
    </row>
    <row r="485" spans="1:7" ht="15.75">
      <c r="A485" s="3"/>
      <c r="B485" s="18"/>
      <c r="C485" s="3"/>
      <c r="D485" s="16"/>
      <c r="E485" s="40"/>
      <c r="F485" s="126"/>
      <c r="G485" s="17"/>
    </row>
    <row r="486" spans="1:7" ht="15.75">
      <c r="A486" s="3"/>
      <c r="B486" s="18"/>
      <c r="C486" s="3"/>
      <c r="D486" s="16"/>
      <c r="E486" s="40"/>
      <c r="F486" s="126"/>
      <c r="G486" s="17"/>
    </row>
    <row r="487" spans="1:7" ht="15.75">
      <c r="A487" s="28" t="s">
        <v>265</v>
      </c>
      <c r="B487" s="18" t="s">
        <v>266</v>
      </c>
      <c r="C487" s="71" t="s">
        <v>451</v>
      </c>
      <c r="D487" s="16" t="str">
        <f>'[5]luongngay'!C487</f>
        <v>1KS2</v>
      </c>
      <c r="E487" s="40">
        <f>luongngay!F487</f>
        <v>188969.53846153847</v>
      </c>
      <c r="F487" s="126">
        <v>0.5</v>
      </c>
      <c r="G487" s="17">
        <f>ROUND((E487*F487),0)</f>
        <v>94485</v>
      </c>
    </row>
    <row r="488" spans="1:7" ht="15" customHeight="1">
      <c r="A488" s="3"/>
      <c r="B488" s="18"/>
      <c r="C488" s="11"/>
      <c r="D488" s="16"/>
      <c r="E488" s="40"/>
      <c r="F488" s="126"/>
      <c r="G488" s="17"/>
    </row>
    <row r="489" spans="1:7" ht="15.75">
      <c r="A489" s="3"/>
      <c r="B489" s="18"/>
      <c r="C489" s="2"/>
      <c r="D489" s="16"/>
      <c r="E489" s="40"/>
      <c r="F489" s="126"/>
      <c r="G489" s="17"/>
    </row>
    <row r="490" spans="1:7" ht="15.75">
      <c r="A490" s="27" t="s">
        <v>267</v>
      </c>
      <c r="B490" s="48" t="s">
        <v>268</v>
      </c>
      <c r="C490" s="11"/>
      <c r="D490" s="16"/>
      <c r="E490" s="40"/>
      <c r="F490" s="126"/>
      <c r="G490" s="17"/>
    </row>
    <row r="491" spans="1:7" ht="15.75">
      <c r="A491" s="28" t="s">
        <v>269</v>
      </c>
      <c r="B491" s="39" t="s">
        <v>205</v>
      </c>
      <c r="C491" s="2"/>
      <c r="D491" s="16"/>
      <c r="E491" s="40"/>
      <c r="F491" s="126"/>
      <c r="G491" s="17"/>
    </row>
    <row r="492" spans="1:7" ht="25.5" customHeight="1">
      <c r="A492" s="5" t="s">
        <v>43</v>
      </c>
      <c r="B492" s="39" t="s">
        <v>255</v>
      </c>
      <c r="C492" s="71" t="s">
        <v>445</v>
      </c>
      <c r="D492" s="16" t="str">
        <f>'[5]luongngay'!C492</f>
        <v>1KS3</v>
      </c>
      <c r="E492" s="40">
        <f>luongngay!F492</f>
        <v>212325.07692307694</v>
      </c>
      <c r="F492" s="126">
        <v>3</v>
      </c>
      <c r="G492" s="17">
        <f>ROUND((E492*F492),0)</f>
        <v>636975</v>
      </c>
    </row>
    <row r="493" spans="1:7" ht="15.75">
      <c r="A493" s="31"/>
      <c r="B493" s="45"/>
      <c r="C493" s="2"/>
      <c r="D493" s="16"/>
      <c r="E493" s="40"/>
      <c r="F493" s="126"/>
      <c r="G493" s="17"/>
    </row>
    <row r="494" spans="1:7" ht="15.75">
      <c r="A494" s="5"/>
      <c r="B494" s="39"/>
      <c r="C494" s="9"/>
      <c r="D494" s="16"/>
      <c r="E494" s="40"/>
      <c r="F494" s="126"/>
      <c r="G494" s="17"/>
    </row>
    <row r="495" spans="1:7" ht="15.75">
      <c r="A495" s="5" t="s">
        <v>43</v>
      </c>
      <c r="B495" s="39" t="s">
        <v>256</v>
      </c>
      <c r="C495" s="71" t="s">
        <v>445</v>
      </c>
      <c r="D495" s="16" t="str">
        <f>'[5]luongngay'!C495</f>
        <v>1KS3</v>
      </c>
      <c r="E495" s="40">
        <f>luongngay!F495</f>
        <v>212325.07692307694</v>
      </c>
      <c r="F495" s="126">
        <v>3</v>
      </c>
      <c r="G495" s="17">
        <f>ROUND((E495*F495),0)</f>
        <v>636975</v>
      </c>
    </row>
    <row r="496" spans="1:7" ht="18.75" customHeight="1">
      <c r="A496" s="31"/>
      <c r="B496" s="45"/>
      <c r="C496" s="9"/>
      <c r="D496" s="16"/>
      <c r="E496" s="40"/>
      <c r="F496" s="126"/>
      <c r="G496" s="17"/>
    </row>
    <row r="497" spans="1:7" ht="15.75">
      <c r="A497" s="3"/>
      <c r="B497" s="2"/>
      <c r="C497" s="2"/>
      <c r="D497" s="16"/>
      <c r="E497" s="40"/>
      <c r="F497" s="126"/>
      <c r="G497" s="17"/>
    </row>
    <row r="498" spans="1:7" ht="15.75">
      <c r="A498" s="5" t="s">
        <v>43</v>
      </c>
      <c r="B498" s="39" t="s">
        <v>257</v>
      </c>
      <c r="C498" s="71" t="s">
        <v>445</v>
      </c>
      <c r="D498" s="16" t="str">
        <f>'[5]luongngay'!C498</f>
        <v>1KS3</v>
      </c>
      <c r="E498" s="40">
        <f>luongngay!F498</f>
        <v>212325.07692307694</v>
      </c>
      <c r="F498" s="126">
        <v>3</v>
      </c>
      <c r="G498" s="17">
        <f>ROUND((E498*F498),0)</f>
        <v>636975</v>
      </c>
    </row>
    <row r="499" spans="1:7" ht="15.75">
      <c r="A499" s="3"/>
      <c r="B499" s="2"/>
      <c r="C499" s="45"/>
      <c r="D499" s="16"/>
      <c r="E499" s="40"/>
      <c r="F499" s="126"/>
      <c r="G499" s="17"/>
    </row>
    <row r="500" spans="1:7" ht="15.75">
      <c r="A500" s="3"/>
      <c r="B500" s="2"/>
      <c r="C500" s="9"/>
      <c r="D500" s="16"/>
      <c r="E500" s="40"/>
      <c r="F500" s="126"/>
      <c r="G500" s="17"/>
    </row>
    <row r="501" spans="1:7" ht="15.75">
      <c r="A501" s="28" t="s">
        <v>270</v>
      </c>
      <c r="B501" s="39" t="s">
        <v>206</v>
      </c>
      <c r="C501" s="71" t="s">
        <v>447</v>
      </c>
      <c r="D501" s="16" t="str">
        <f>'[5]luongngay'!C501</f>
        <v>1KS3</v>
      </c>
      <c r="E501" s="40">
        <f>luongngay!F501</f>
        <v>212325.07692307694</v>
      </c>
      <c r="F501" s="126">
        <v>3</v>
      </c>
      <c r="G501" s="17">
        <f>ROUND((E501*F501),0)</f>
        <v>636975</v>
      </c>
    </row>
    <row r="502" spans="1:7" ht="15.75">
      <c r="A502" s="3"/>
      <c r="B502" s="2"/>
      <c r="C502" s="9"/>
      <c r="D502" s="16"/>
      <c r="E502" s="40"/>
      <c r="F502" s="126"/>
      <c r="G502" s="17"/>
    </row>
    <row r="503" spans="1:7" ht="15.75">
      <c r="A503" s="3"/>
      <c r="B503" s="2"/>
      <c r="C503" s="45"/>
      <c r="D503" s="16"/>
      <c r="E503" s="40"/>
      <c r="F503" s="128"/>
      <c r="G503" s="17"/>
    </row>
    <row r="504" spans="1:7" ht="15.75">
      <c r="A504" s="28" t="s">
        <v>271</v>
      </c>
      <c r="B504" s="39" t="s">
        <v>207</v>
      </c>
      <c r="C504" s="71" t="s">
        <v>451</v>
      </c>
      <c r="D504" s="16" t="str">
        <f>'[5]luongngay'!C504</f>
        <v>1KS3</v>
      </c>
      <c r="E504" s="40">
        <f>luongngay!F504</f>
        <v>212325.07692307694</v>
      </c>
      <c r="F504" s="126">
        <v>3</v>
      </c>
      <c r="G504" s="17">
        <f>ROUND((E504*F504),0)</f>
        <v>636975</v>
      </c>
    </row>
    <row r="505" spans="1:7" ht="15.75">
      <c r="A505" s="31"/>
      <c r="B505" s="2"/>
      <c r="C505" s="9"/>
      <c r="D505" s="16"/>
      <c r="E505" s="40"/>
      <c r="F505" s="128"/>
      <c r="G505" s="17"/>
    </row>
    <row r="506" spans="1:7" ht="15.75">
      <c r="A506" s="31"/>
      <c r="B506" s="2"/>
      <c r="C506" s="18"/>
      <c r="D506" s="16"/>
      <c r="E506" s="40"/>
      <c r="F506" s="126"/>
      <c r="G506" s="17"/>
    </row>
    <row r="507" spans="1:7" ht="15.75">
      <c r="A507" s="28" t="s">
        <v>272</v>
      </c>
      <c r="B507" s="39" t="s">
        <v>90</v>
      </c>
      <c r="C507" s="71" t="s">
        <v>449</v>
      </c>
      <c r="D507" s="16" t="str">
        <f>'[5]luongngay'!C507</f>
        <v>1KS3</v>
      </c>
      <c r="E507" s="40">
        <f>luongngay!F507</f>
        <v>212325.07692307694</v>
      </c>
      <c r="F507" s="126">
        <v>3</v>
      </c>
      <c r="G507" s="17">
        <f>ROUND((E507*F507),0)</f>
        <v>636975</v>
      </c>
    </row>
    <row r="508" spans="1:7" ht="15.75">
      <c r="A508" s="31"/>
      <c r="B508" s="45"/>
      <c r="C508" s="9"/>
      <c r="D508" s="16"/>
      <c r="E508" s="40"/>
      <c r="F508" s="126"/>
      <c r="G508" s="17"/>
    </row>
    <row r="509" spans="1:7" ht="15.75">
      <c r="A509" s="31"/>
      <c r="B509" s="45"/>
      <c r="C509" s="18"/>
      <c r="D509" s="16"/>
      <c r="E509" s="40"/>
      <c r="F509" s="126"/>
      <c r="G509" s="17"/>
    </row>
    <row r="510" spans="1:7" ht="15.75">
      <c r="A510" s="28" t="s">
        <v>273</v>
      </c>
      <c r="B510" s="2" t="s">
        <v>92</v>
      </c>
      <c r="C510" s="71" t="s">
        <v>450</v>
      </c>
      <c r="D510" s="16" t="str">
        <f>'[5]luongngay'!C510</f>
        <v>1KS3</v>
      </c>
      <c r="E510" s="40">
        <f>luongngay!F510</f>
        <v>212325.07692307694</v>
      </c>
      <c r="F510" s="126">
        <v>3</v>
      </c>
      <c r="G510" s="17">
        <f>ROUND((E510*F510),0)</f>
        <v>636975</v>
      </c>
    </row>
    <row r="511" spans="1:7" ht="15.75">
      <c r="A511" s="31"/>
      <c r="B511" s="2"/>
      <c r="C511" s="9"/>
      <c r="D511" s="16"/>
      <c r="E511" s="40"/>
      <c r="F511" s="126"/>
      <c r="G511" s="17"/>
    </row>
    <row r="512" spans="1:7" ht="15.75">
      <c r="A512" s="31"/>
      <c r="B512" s="2"/>
      <c r="C512" s="18"/>
      <c r="D512" s="16"/>
      <c r="E512" s="40"/>
      <c r="F512" s="126"/>
      <c r="G512" s="17"/>
    </row>
    <row r="513" spans="1:7" ht="15.75">
      <c r="A513" s="28" t="s">
        <v>274</v>
      </c>
      <c r="B513" s="39" t="s">
        <v>261</v>
      </c>
      <c r="C513" s="71" t="s">
        <v>451</v>
      </c>
      <c r="D513" s="16" t="str">
        <f>'[5]luongngay'!C513</f>
        <v>1KS3</v>
      </c>
      <c r="E513" s="40">
        <f>luongngay!F513</f>
        <v>212325.07692307694</v>
      </c>
      <c r="F513" s="126">
        <v>3</v>
      </c>
      <c r="G513" s="17">
        <f>ROUND((E513*F513),0)</f>
        <v>636975</v>
      </c>
    </row>
    <row r="514" spans="1:7" ht="15.75">
      <c r="A514" s="3"/>
      <c r="B514" s="2"/>
      <c r="C514" s="18"/>
      <c r="D514" s="16"/>
      <c r="E514" s="40"/>
      <c r="F514" s="126"/>
      <c r="G514" s="17"/>
    </row>
    <row r="515" spans="1:7" ht="15.75">
      <c r="A515" s="3"/>
      <c r="B515" s="2"/>
      <c r="C515" s="9"/>
      <c r="D515" s="16"/>
      <c r="E515" s="40"/>
      <c r="F515" s="126"/>
      <c r="G515" s="17"/>
    </row>
    <row r="516" spans="1:7" ht="15.75">
      <c r="A516" s="28" t="s">
        <v>275</v>
      </c>
      <c r="B516" s="18" t="s">
        <v>78</v>
      </c>
      <c r="C516" s="71" t="s">
        <v>451</v>
      </c>
      <c r="D516" s="16" t="str">
        <f>'[5]luongngay'!C516</f>
        <v>1KS3</v>
      </c>
      <c r="E516" s="40">
        <f>luongngay!F516</f>
        <v>212325.07692307694</v>
      </c>
      <c r="F516" s="126">
        <v>3</v>
      </c>
      <c r="G516" s="17">
        <f>ROUND((E516*F516),0)</f>
        <v>636975</v>
      </c>
    </row>
    <row r="517" spans="1:7" ht="15.75">
      <c r="A517" s="3"/>
      <c r="B517" s="2"/>
      <c r="C517" s="18"/>
      <c r="D517" s="16"/>
      <c r="E517" s="40"/>
      <c r="F517" s="126"/>
      <c r="G517" s="17"/>
    </row>
    <row r="518" spans="1:7" ht="15.75">
      <c r="A518" s="3"/>
      <c r="B518" s="2"/>
      <c r="C518" s="9"/>
      <c r="D518" s="16"/>
      <c r="E518" s="40"/>
      <c r="F518" s="126"/>
      <c r="G518" s="17"/>
    </row>
    <row r="519" spans="1:7" ht="15.75">
      <c r="A519" s="28" t="s">
        <v>276</v>
      </c>
      <c r="B519" s="18" t="s">
        <v>266</v>
      </c>
      <c r="C519" s="71" t="s">
        <v>451</v>
      </c>
      <c r="D519" s="16" t="str">
        <f>'[5]luongngay'!C519</f>
        <v>1KS3</v>
      </c>
      <c r="E519" s="40">
        <f>luongngay!F519</f>
        <v>212325.07692307694</v>
      </c>
      <c r="F519" s="126">
        <v>3</v>
      </c>
      <c r="G519" s="17">
        <f>ROUND((E519*F519),0)</f>
        <v>636975</v>
      </c>
    </row>
    <row r="520" spans="1:7" ht="15.75">
      <c r="A520" s="3"/>
      <c r="B520" s="2"/>
      <c r="C520" s="18"/>
      <c r="D520" s="16"/>
      <c r="E520" s="40"/>
      <c r="F520" s="126"/>
      <c r="G520" s="17"/>
    </row>
    <row r="521" spans="1:7" ht="15.75">
      <c r="A521" s="3"/>
      <c r="B521" s="2"/>
      <c r="C521" s="18"/>
      <c r="D521" s="16"/>
      <c r="E521" s="40"/>
      <c r="F521" s="126"/>
      <c r="G521" s="17"/>
    </row>
    <row r="522" spans="1:7" ht="15.75">
      <c r="A522" s="27" t="s">
        <v>277</v>
      </c>
      <c r="B522" s="48" t="s">
        <v>278</v>
      </c>
      <c r="C522" s="18"/>
      <c r="D522" s="16"/>
      <c r="E522" s="40"/>
      <c r="F522" s="126"/>
      <c r="G522" s="17"/>
    </row>
    <row r="523" spans="1:7" ht="15.75">
      <c r="A523" s="28" t="s">
        <v>279</v>
      </c>
      <c r="B523" s="39" t="s">
        <v>205</v>
      </c>
      <c r="C523" s="18"/>
      <c r="D523" s="16"/>
      <c r="E523" s="40"/>
      <c r="F523" s="126"/>
      <c r="G523" s="17"/>
    </row>
    <row r="524" spans="1:7" ht="15.75">
      <c r="A524" s="5" t="s">
        <v>43</v>
      </c>
      <c r="B524" s="39" t="s">
        <v>255</v>
      </c>
      <c r="C524" s="71" t="s">
        <v>445</v>
      </c>
      <c r="D524" s="16" t="str">
        <f>'[5]luongngay'!C524</f>
        <v>1KS4</v>
      </c>
      <c r="E524" s="40">
        <f>luongngay!F524</f>
        <v>235680.61538461538</v>
      </c>
      <c r="F524" s="126">
        <v>6</v>
      </c>
      <c r="G524" s="17">
        <f>ROUND((E524*F524),0)</f>
        <v>1414084</v>
      </c>
    </row>
    <row r="525" spans="1:7" ht="15.75">
      <c r="A525" s="31"/>
      <c r="B525" s="45"/>
      <c r="C525" s="86"/>
      <c r="D525" s="16"/>
      <c r="E525" s="40"/>
      <c r="F525" s="126"/>
      <c r="G525" s="17"/>
    </row>
    <row r="526" spans="1:7" ht="15.75">
      <c r="A526" s="5"/>
      <c r="B526" s="39"/>
      <c r="C526" s="49"/>
      <c r="D526" s="16"/>
      <c r="E526" s="40"/>
      <c r="F526" s="126"/>
      <c r="G526" s="17"/>
    </row>
    <row r="527" spans="1:7" ht="20.25" customHeight="1">
      <c r="A527" s="5" t="s">
        <v>43</v>
      </c>
      <c r="B527" s="39" t="s">
        <v>256</v>
      </c>
      <c r="C527" s="71" t="s">
        <v>445</v>
      </c>
      <c r="D527" s="16" t="str">
        <f>'[5]luongngay'!C527</f>
        <v>1KS4</v>
      </c>
      <c r="E527" s="40">
        <f>luongngay!F527</f>
        <v>235680.61538461538</v>
      </c>
      <c r="F527" s="126">
        <v>9</v>
      </c>
      <c r="G527" s="17">
        <f>ROUND((E527*F527),0)</f>
        <v>2121126</v>
      </c>
    </row>
    <row r="528" spans="1:7" ht="15.75">
      <c r="A528" s="31"/>
      <c r="B528" s="45"/>
      <c r="C528" s="9"/>
      <c r="D528" s="16"/>
      <c r="E528" s="40"/>
      <c r="F528" s="126"/>
      <c r="G528" s="17"/>
    </row>
    <row r="529" spans="1:7" ht="15.75">
      <c r="A529" s="28"/>
      <c r="B529" s="44"/>
      <c r="C529" s="9"/>
      <c r="D529" s="16"/>
      <c r="E529" s="40"/>
      <c r="F529" s="126"/>
      <c r="G529" s="17"/>
    </row>
    <row r="530" spans="1:7" ht="15.75">
      <c r="A530" s="5" t="s">
        <v>43</v>
      </c>
      <c r="B530" s="39" t="s">
        <v>257</v>
      </c>
      <c r="C530" s="71" t="s">
        <v>445</v>
      </c>
      <c r="D530" s="16" t="str">
        <f>'[5]luongngay'!C530</f>
        <v>1KS4</v>
      </c>
      <c r="E530" s="40">
        <f>luongngay!F530</f>
        <v>235680.61538461538</v>
      </c>
      <c r="F530" s="126">
        <v>9</v>
      </c>
      <c r="G530" s="17">
        <f>ROUND((E530*F530),0)</f>
        <v>2121126</v>
      </c>
    </row>
    <row r="531" spans="1:7" ht="17.25" customHeight="1">
      <c r="A531" s="3"/>
      <c r="B531" s="2"/>
      <c r="C531" s="9"/>
      <c r="D531" s="16"/>
      <c r="E531" s="40"/>
      <c r="F531" s="126"/>
      <c r="G531" s="17"/>
    </row>
    <row r="532" spans="1:7" ht="15.75">
      <c r="A532" s="28"/>
      <c r="B532" s="44"/>
      <c r="C532" s="18"/>
      <c r="D532" s="16"/>
      <c r="E532" s="40"/>
      <c r="F532" s="126"/>
      <c r="G532" s="17"/>
    </row>
    <row r="533" spans="1:7" ht="15.75">
      <c r="A533" s="28" t="s">
        <v>280</v>
      </c>
      <c r="B533" s="39" t="s">
        <v>206</v>
      </c>
      <c r="C533" s="71" t="s">
        <v>447</v>
      </c>
      <c r="D533" s="16" t="str">
        <f>'[5]luongngay'!C533</f>
        <v>1KS4</v>
      </c>
      <c r="E533" s="40">
        <f>luongngay!F533</f>
        <v>235680.61538461538</v>
      </c>
      <c r="F533" s="126">
        <v>9</v>
      </c>
      <c r="G533" s="17">
        <f>ROUND((E533*F533),0)</f>
        <v>2121126</v>
      </c>
    </row>
    <row r="534" spans="1:7" ht="15.75">
      <c r="A534" s="3"/>
      <c r="B534" s="2"/>
      <c r="C534" s="4"/>
      <c r="D534" s="16"/>
      <c r="E534" s="40"/>
      <c r="F534" s="126"/>
      <c r="G534" s="17"/>
    </row>
    <row r="535" spans="1:7" ht="15.75">
      <c r="A535" s="28"/>
      <c r="B535" s="44"/>
      <c r="C535" s="9"/>
      <c r="D535" s="16"/>
      <c r="E535" s="40"/>
      <c r="F535" s="126"/>
      <c r="G535" s="17"/>
    </row>
    <row r="536" spans="1:7" ht="15.75">
      <c r="A536" s="28" t="s">
        <v>281</v>
      </c>
      <c r="B536" s="39" t="s">
        <v>207</v>
      </c>
      <c r="C536" s="71" t="s">
        <v>451</v>
      </c>
      <c r="D536" s="16" t="str">
        <f>'[5]luongngay'!C536</f>
        <v>1KS4</v>
      </c>
      <c r="E536" s="40">
        <f>luongngay!F536</f>
        <v>235680.61538461538</v>
      </c>
      <c r="F536" s="126">
        <v>9</v>
      </c>
      <c r="G536" s="17">
        <f>ROUND((E536*F536),0)</f>
        <v>2121126</v>
      </c>
    </row>
    <row r="537" spans="1:7" ht="15.75">
      <c r="A537" s="3"/>
      <c r="B537" s="2"/>
      <c r="C537" s="45"/>
      <c r="D537" s="16"/>
      <c r="E537" s="40"/>
      <c r="F537" s="126"/>
      <c r="G537" s="17"/>
    </row>
    <row r="538" spans="1:7" ht="15.75">
      <c r="A538" s="31"/>
      <c r="B538" s="45"/>
      <c r="C538" s="11"/>
      <c r="D538" s="16"/>
      <c r="E538" s="40"/>
      <c r="F538" s="126"/>
      <c r="G538" s="17"/>
    </row>
    <row r="539" spans="1:7" ht="15.75">
      <c r="A539" s="28" t="s">
        <v>282</v>
      </c>
      <c r="B539" s="39" t="s">
        <v>261</v>
      </c>
      <c r="C539" s="71" t="s">
        <v>451</v>
      </c>
      <c r="D539" s="16" t="str">
        <f>'[5]luongngay'!C539</f>
        <v>1KS4</v>
      </c>
      <c r="E539" s="40">
        <f>luongngay!F539</f>
        <v>235680.61538461538</v>
      </c>
      <c r="F539" s="126">
        <v>9</v>
      </c>
      <c r="G539" s="17">
        <f>ROUND((E539*F539),0)</f>
        <v>2121126</v>
      </c>
    </row>
    <row r="540" spans="1:7" ht="15.75">
      <c r="A540" s="31"/>
      <c r="B540" s="2"/>
      <c r="C540" s="11"/>
      <c r="D540" s="16"/>
      <c r="E540" s="40"/>
      <c r="F540" s="126"/>
      <c r="G540" s="17"/>
    </row>
    <row r="541" spans="1:7" ht="15.75">
      <c r="A541" s="85"/>
      <c r="B541" s="119"/>
      <c r="C541" s="18"/>
      <c r="D541" s="16"/>
      <c r="E541" s="40"/>
      <c r="F541" s="128"/>
      <c r="G541" s="17"/>
    </row>
    <row r="542" spans="1:7" ht="15.75">
      <c r="A542" s="28" t="s">
        <v>283</v>
      </c>
      <c r="B542" s="39" t="s">
        <v>90</v>
      </c>
      <c r="C542" s="71" t="s">
        <v>449</v>
      </c>
      <c r="D542" s="16" t="str">
        <f>'[5]luongngay'!C542</f>
        <v>1KS4</v>
      </c>
      <c r="E542" s="40">
        <f>luongngay!F542</f>
        <v>235680.61538461538</v>
      </c>
      <c r="F542" s="126">
        <v>1</v>
      </c>
      <c r="G542" s="17">
        <f>ROUND((E542*F542),0)</f>
        <v>235681</v>
      </c>
    </row>
    <row r="543" spans="1:7" ht="15.75">
      <c r="A543" s="3"/>
      <c r="B543" s="2"/>
      <c r="C543" s="11"/>
      <c r="D543" s="16"/>
      <c r="E543" s="40"/>
      <c r="F543" s="128"/>
      <c r="G543" s="17"/>
    </row>
    <row r="544" spans="1:7" ht="15.75">
      <c r="A544" s="3"/>
      <c r="B544" s="50"/>
      <c r="C544" s="44"/>
      <c r="D544" s="16"/>
      <c r="E544" s="40"/>
      <c r="F544" s="128"/>
      <c r="G544" s="17"/>
    </row>
    <row r="545" spans="1:7" ht="15.75">
      <c r="A545" s="28" t="s">
        <v>284</v>
      </c>
      <c r="B545" s="2" t="s">
        <v>92</v>
      </c>
      <c r="C545" s="71" t="s">
        <v>450</v>
      </c>
      <c r="D545" s="16" t="str">
        <f>'[5]luongngay'!C545</f>
        <v>1KS4</v>
      </c>
      <c r="E545" s="40">
        <f>luongngay!F545</f>
        <v>235680.61538461538</v>
      </c>
      <c r="F545" s="126">
        <v>1</v>
      </c>
      <c r="G545" s="17">
        <f>ROUND((E545*F545),0)</f>
        <v>235681</v>
      </c>
    </row>
    <row r="546" spans="1:7" ht="15.75">
      <c r="A546" s="3"/>
      <c r="B546" s="51"/>
      <c r="C546" s="39"/>
      <c r="D546" s="16"/>
      <c r="E546" s="40"/>
      <c r="F546" s="126"/>
      <c r="G546" s="17"/>
    </row>
    <row r="547" spans="1:7" ht="15.75">
      <c r="A547" s="3"/>
      <c r="B547" s="51"/>
      <c r="C547" s="9"/>
      <c r="D547" s="16"/>
      <c r="E547" s="40"/>
      <c r="F547" s="126"/>
      <c r="G547" s="17"/>
    </row>
    <row r="548" spans="1:7" ht="15.75">
      <c r="A548" s="28" t="s">
        <v>285</v>
      </c>
      <c r="B548" s="18" t="s">
        <v>78</v>
      </c>
      <c r="C548" s="71" t="s">
        <v>451</v>
      </c>
      <c r="D548" s="16" t="str">
        <f>'[5]luongngay'!C548</f>
        <v>1KS4</v>
      </c>
      <c r="E548" s="40">
        <f>luongngay!F548</f>
        <v>235680.61538461538</v>
      </c>
      <c r="F548" s="126">
        <v>9</v>
      </c>
      <c r="G548" s="17">
        <f>ROUND((E548*F548),0)</f>
        <v>2121126</v>
      </c>
    </row>
    <row r="549" spans="1:7" ht="15.75">
      <c r="A549" s="31"/>
      <c r="B549" s="45"/>
      <c r="C549" s="9"/>
      <c r="D549" s="16"/>
      <c r="E549" s="40"/>
      <c r="F549" s="126"/>
      <c r="G549" s="17"/>
    </row>
    <row r="550" spans="1:7" ht="15.75">
      <c r="A550" s="3"/>
      <c r="B550" s="2"/>
      <c r="C550" s="18"/>
      <c r="D550" s="16"/>
      <c r="E550" s="40"/>
      <c r="F550" s="126"/>
      <c r="G550" s="17"/>
    </row>
    <row r="551" spans="1:7" ht="15.75">
      <c r="A551" s="28" t="s">
        <v>286</v>
      </c>
      <c r="B551" s="18" t="s">
        <v>266</v>
      </c>
      <c r="C551" s="71" t="s">
        <v>451</v>
      </c>
      <c r="D551" s="16" t="str">
        <f>'[5]luongngay'!C551</f>
        <v>1KS4</v>
      </c>
      <c r="E551" s="40">
        <f>luongngay!F551</f>
        <v>235680.61538461538</v>
      </c>
      <c r="F551" s="126">
        <v>9</v>
      </c>
      <c r="G551" s="17">
        <f>ROUND((E551*F551),0)</f>
        <v>2121126</v>
      </c>
    </row>
    <row r="552" spans="1:7" ht="15.75">
      <c r="A552" s="3"/>
      <c r="B552" s="2"/>
      <c r="C552" s="18"/>
      <c r="D552" s="16"/>
      <c r="E552" s="40"/>
      <c r="F552" s="126"/>
      <c r="G552" s="17"/>
    </row>
    <row r="553" spans="1:7" ht="15.75">
      <c r="A553" s="3"/>
      <c r="B553" s="2"/>
      <c r="C553" s="9"/>
      <c r="D553" s="16"/>
      <c r="E553" s="40"/>
      <c r="F553" s="126"/>
      <c r="G553" s="17"/>
    </row>
    <row r="554" spans="1:7" ht="15.75">
      <c r="A554" s="31" t="s">
        <v>287</v>
      </c>
      <c r="B554" s="4" t="s">
        <v>288</v>
      </c>
      <c r="C554" s="71" t="s">
        <v>454</v>
      </c>
      <c r="D554" s="16" t="str">
        <f>'[5]luongngay'!C554</f>
        <v>1KS3</v>
      </c>
      <c r="E554" s="40">
        <f>luongngay!F554</f>
        <v>212325.07692307694</v>
      </c>
      <c r="F554" s="126">
        <v>0.5</v>
      </c>
      <c r="G554" s="17">
        <f>ROUND((E554*F554),0)</f>
        <v>106163</v>
      </c>
    </row>
    <row r="555" spans="1:7" ht="15.75">
      <c r="A555" s="3"/>
      <c r="B555" s="2"/>
      <c r="C555" s="18"/>
      <c r="D555" s="16"/>
      <c r="E555" s="40"/>
      <c r="F555" s="126"/>
      <c r="G555" s="17"/>
    </row>
    <row r="556" spans="1:7" ht="15.75">
      <c r="A556" s="31"/>
      <c r="B556" s="45"/>
      <c r="C556" s="9"/>
      <c r="D556" s="16"/>
      <c r="E556" s="40"/>
      <c r="F556" s="126"/>
      <c r="G556" s="17"/>
    </row>
    <row r="557" spans="1:7" ht="31.5">
      <c r="A557" s="32" t="s">
        <v>56</v>
      </c>
      <c r="B557" s="103" t="s">
        <v>289</v>
      </c>
      <c r="C557" s="18"/>
      <c r="D557" s="16"/>
      <c r="E557" s="40"/>
      <c r="F557" s="126"/>
      <c r="G557" s="17"/>
    </row>
    <row r="558" spans="1:7" ht="15.75">
      <c r="A558" s="31" t="s">
        <v>290</v>
      </c>
      <c r="B558" s="45" t="s">
        <v>291</v>
      </c>
      <c r="C558" s="18"/>
      <c r="D558" s="16"/>
      <c r="E558" s="40"/>
      <c r="F558" s="126"/>
      <c r="G558" s="17"/>
    </row>
    <row r="559" spans="1:7" ht="31.5">
      <c r="A559" s="3" t="s">
        <v>292</v>
      </c>
      <c r="B559" s="2" t="s">
        <v>293</v>
      </c>
      <c r="C559" s="71"/>
      <c r="D559" s="16"/>
      <c r="E559" s="40"/>
      <c r="F559" s="126"/>
      <c r="G559" s="17"/>
    </row>
    <row r="560" spans="1:7" ht="15.75">
      <c r="A560" s="3"/>
      <c r="B560" s="287"/>
      <c r="C560" s="18"/>
      <c r="D560" s="16"/>
      <c r="E560" s="40"/>
      <c r="F560" s="126"/>
      <c r="G560" s="17"/>
    </row>
    <row r="561" spans="1:7" ht="15.75">
      <c r="A561" s="3"/>
      <c r="B561" s="2"/>
      <c r="C561" s="18"/>
      <c r="D561" s="16"/>
      <c r="E561" s="40"/>
      <c r="F561" s="126"/>
      <c r="G561" s="17"/>
    </row>
    <row r="562" spans="1:7" ht="18.75">
      <c r="A562" s="3" t="s">
        <v>294</v>
      </c>
      <c r="B562" s="2" t="s">
        <v>295</v>
      </c>
      <c r="C562" s="71" t="s">
        <v>455</v>
      </c>
      <c r="D562" s="16" t="str">
        <f>'[5]luongngay'!C562</f>
        <v>1KTV2</v>
      </c>
      <c r="E562" s="40">
        <f>luongngay!F562</f>
        <v>145796.84615384616</v>
      </c>
      <c r="F562" s="126">
        <v>0.15</v>
      </c>
      <c r="G562" s="17">
        <f>ROUND((E562*F562),0)</f>
        <v>21870</v>
      </c>
    </row>
    <row r="563" spans="1:7" ht="15.75">
      <c r="A563" s="3"/>
      <c r="B563" s="2"/>
      <c r="C563" s="18"/>
      <c r="D563" s="16"/>
      <c r="E563" s="40"/>
      <c r="F563" s="126"/>
      <c r="G563" s="17"/>
    </row>
    <row r="564" spans="1:7" ht="15.75">
      <c r="A564" s="3"/>
      <c r="B564" s="2"/>
      <c r="C564" s="9"/>
      <c r="D564" s="16"/>
      <c r="E564" s="40"/>
      <c r="F564" s="126"/>
      <c r="G564" s="17"/>
    </row>
    <row r="565" spans="1:7" ht="18.75">
      <c r="A565" s="3" t="s">
        <v>296</v>
      </c>
      <c r="B565" s="2" t="s">
        <v>297</v>
      </c>
      <c r="C565" s="71" t="s">
        <v>455</v>
      </c>
      <c r="D565" s="16" t="str">
        <f>'[5]luongngay'!C565</f>
        <v>1KTV2</v>
      </c>
      <c r="E565" s="40">
        <f>luongngay!F565</f>
        <v>145796.84615384616</v>
      </c>
      <c r="F565" s="126">
        <v>0.05</v>
      </c>
      <c r="G565" s="17">
        <f>ROUND((E565*F565),0)</f>
        <v>7290</v>
      </c>
    </row>
    <row r="566" spans="1:7" ht="15.75">
      <c r="A566" s="3"/>
      <c r="B566" s="2"/>
      <c r="C566" s="9"/>
      <c r="D566" s="16"/>
      <c r="E566" s="40"/>
      <c r="F566" s="126"/>
      <c r="G566" s="17"/>
    </row>
    <row r="567" spans="1:7" ht="15.75">
      <c r="A567" s="3"/>
      <c r="B567" s="2"/>
      <c r="C567" s="18"/>
      <c r="D567" s="16"/>
      <c r="E567" s="40"/>
      <c r="F567" s="126"/>
      <c r="G567" s="17"/>
    </row>
    <row r="568" spans="1:7" ht="18.75">
      <c r="A568" s="3" t="s">
        <v>298</v>
      </c>
      <c r="B568" s="2" t="s">
        <v>299</v>
      </c>
      <c r="C568" s="71" t="s">
        <v>455</v>
      </c>
      <c r="D568" s="16" t="str">
        <f>'[5]luongngay'!C568</f>
        <v>1KTV2</v>
      </c>
      <c r="E568" s="40">
        <f>luongngay!F568</f>
        <v>145796.84615384616</v>
      </c>
      <c r="F568" s="126">
        <v>0.15</v>
      </c>
      <c r="G568" s="17">
        <f>ROUND((E568*F568),0)</f>
        <v>21870</v>
      </c>
    </row>
    <row r="569" spans="1:7" ht="15.75">
      <c r="A569" s="3"/>
      <c r="B569" s="2"/>
      <c r="C569" s="18"/>
      <c r="D569" s="16"/>
      <c r="E569" s="40"/>
      <c r="F569" s="126"/>
      <c r="G569" s="17"/>
    </row>
    <row r="570" spans="1:7" ht="15.75">
      <c r="A570" s="3"/>
      <c r="B570" s="2"/>
      <c r="C570" s="9"/>
      <c r="D570" s="16"/>
      <c r="E570" s="40"/>
      <c r="F570" s="126"/>
      <c r="G570" s="17"/>
    </row>
    <row r="571" spans="1:7" ht="18.75">
      <c r="A571" s="3" t="s">
        <v>300</v>
      </c>
      <c r="B571" s="2" t="s">
        <v>301</v>
      </c>
      <c r="C571" s="71" t="s">
        <v>455</v>
      </c>
      <c r="D571" s="16" t="str">
        <f>'[5]luongngay'!C571</f>
        <v>1KTV2</v>
      </c>
      <c r="E571" s="40">
        <f>luongngay!F571</f>
        <v>145796.84615384616</v>
      </c>
      <c r="F571" s="126">
        <v>0.15</v>
      </c>
      <c r="G571" s="17">
        <f>ROUND((E571*F571),0)</f>
        <v>21870</v>
      </c>
    </row>
    <row r="572" spans="1:7" ht="15.75">
      <c r="A572" s="6"/>
      <c r="B572" s="45"/>
      <c r="C572" s="18"/>
      <c r="D572" s="16"/>
      <c r="E572" s="40"/>
      <c r="F572" s="126"/>
      <c r="G572" s="17"/>
    </row>
    <row r="573" spans="1:7" ht="15.75">
      <c r="A573" s="3"/>
      <c r="B573" s="18"/>
      <c r="C573" s="18"/>
      <c r="D573" s="16"/>
      <c r="E573" s="40"/>
      <c r="F573" s="126"/>
      <c r="G573" s="17"/>
    </row>
    <row r="574" spans="1:7" ht="18.75">
      <c r="A574" s="3" t="s">
        <v>302</v>
      </c>
      <c r="B574" s="2" t="s">
        <v>304</v>
      </c>
      <c r="C574" s="71" t="s">
        <v>455</v>
      </c>
      <c r="D574" s="16" t="str">
        <f>'[5]luongngay'!C574</f>
        <v>1KTV2</v>
      </c>
      <c r="E574" s="40">
        <f>luongngay!F574</f>
        <v>145796.84615384616</v>
      </c>
      <c r="F574" s="126">
        <v>0.05</v>
      </c>
      <c r="G574" s="17">
        <f>ROUND((E574*F574),0)</f>
        <v>7290</v>
      </c>
    </row>
    <row r="575" spans="1:7" ht="15.75">
      <c r="A575" s="3"/>
      <c r="B575" s="18"/>
      <c r="C575" s="18"/>
      <c r="D575" s="16"/>
      <c r="E575" s="40"/>
      <c r="F575" s="126"/>
      <c r="G575" s="17"/>
    </row>
    <row r="576" spans="1:7" ht="15.75">
      <c r="A576" s="3"/>
      <c r="B576" s="18"/>
      <c r="C576" s="18"/>
      <c r="D576" s="16"/>
      <c r="E576" s="40"/>
      <c r="F576" s="126"/>
      <c r="G576" s="17"/>
    </row>
    <row r="577" spans="1:7" ht="18.75">
      <c r="A577" s="3" t="s">
        <v>303</v>
      </c>
      <c r="B577" s="2" t="s">
        <v>305</v>
      </c>
      <c r="C577" s="71" t="s">
        <v>455</v>
      </c>
      <c r="D577" s="16" t="str">
        <f>'[5]luongngay'!C577</f>
        <v>1KTV2</v>
      </c>
      <c r="E577" s="40">
        <f>luongngay!F577</f>
        <v>145796.84615384616</v>
      </c>
      <c r="F577" s="126">
        <v>0.15</v>
      </c>
      <c r="G577" s="17">
        <f>ROUND((E577*F577),0)</f>
        <v>21870</v>
      </c>
    </row>
    <row r="578" spans="1:7" ht="15.75">
      <c r="A578" s="3"/>
      <c r="B578" s="18"/>
      <c r="C578" s="119"/>
      <c r="D578" s="16"/>
      <c r="E578" s="40"/>
      <c r="F578" s="126"/>
      <c r="G578" s="17"/>
    </row>
    <row r="579" spans="1:7" ht="15.75">
      <c r="A579" s="31"/>
      <c r="B579" s="45"/>
      <c r="C579" s="48"/>
      <c r="D579" s="16"/>
      <c r="E579" s="40"/>
      <c r="F579" s="126"/>
      <c r="G579" s="17"/>
    </row>
    <row r="580" spans="1:7" ht="18.75">
      <c r="A580" s="3" t="s">
        <v>306</v>
      </c>
      <c r="B580" s="2" t="s">
        <v>307</v>
      </c>
      <c r="C580" s="71" t="s">
        <v>455</v>
      </c>
      <c r="D580" s="16" t="str">
        <f>'[5]luongngay'!C580</f>
        <v>1KTV2</v>
      </c>
      <c r="E580" s="40">
        <f>luongngay!F580</f>
        <v>145796.84615384616</v>
      </c>
      <c r="F580" s="126">
        <v>0.15</v>
      </c>
      <c r="G580" s="17">
        <f>ROUND((E580*F580),0)</f>
        <v>21870</v>
      </c>
    </row>
    <row r="581" spans="1:7" ht="15.75">
      <c r="A581" s="31"/>
      <c r="B581" s="45"/>
      <c r="C581" s="50"/>
      <c r="D581" s="16"/>
      <c r="E581" s="40"/>
      <c r="F581" s="126"/>
      <c r="G581" s="17"/>
    </row>
    <row r="582" spans="1:7" ht="15.75">
      <c r="A582" s="31"/>
      <c r="B582" s="45"/>
      <c r="C582" s="9"/>
      <c r="D582" s="16"/>
      <c r="E582" s="40"/>
      <c r="F582" s="126"/>
      <c r="G582" s="17"/>
    </row>
    <row r="583" spans="1:7" ht="15.75">
      <c r="A583" s="3" t="s">
        <v>311</v>
      </c>
      <c r="B583" s="2" t="s">
        <v>312</v>
      </c>
      <c r="C583" s="71" t="s">
        <v>444</v>
      </c>
      <c r="D583" s="16" t="str">
        <f>'[5]luongngay'!C583</f>
        <v>1KS3</v>
      </c>
      <c r="E583" s="40">
        <f>luongngay!F583</f>
        <v>212325.07692307694</v>
      </c>
      <c r="F583" s="126">
        <v>0.2</v>
      </c>
      <c r="G583" s="17">
        <f>ROUND((E583*F583),0)</f>
        <v>42465</v>
      </c>
    </row>
    <row r="584" spans="1:7" ht="15.75">
      <c r="A584" s="31"/>
      <c r="B584" s="45"/>
      <c r="C584" s="45"/>
      <c r="D584" s="16"/>
      <c r="E584" s="40"/>
      <c r="F584" s="126"/>
      <c r="G584" s="17"/>
    </row>
    <row r="585" spans="1:7" ht="15.75">
      <c r="A585" s="31"/>
      <c r="B585" s="45"/>
      <c r="C585" s="9"/>
      <c r="D585" s="16"/>
      <c r="E585" s="40"/>
      <c r="F585" s="126"/>
      <c r="G585" s="17"/>
    </row>
    <row r="586" spans="1:7" ht="15.75">
      <c r="A586" s="31" t="s">
        <v>308</v>
      </c>
      <c r="B586" s="45" t="s">
        <v>309</v>
      </c>
      <c r="C586" s="2"/>
      <c r="D586" s="16"/>
      <c r="E586" s="40"/>
      <c r="F586" s="126"/>
      <c r="G586" s="17"/>
    </row>
    <row r="587" spans="1:7" ht="15.75">
      <c r="A587" s="3" t="s">
        <v>310</v>
      </c>
      <c r="B587" s="18" t="s">
        <v>186</v>
      </c>
      <c r="C587" s="71" t="s">
        <v>444</v>
      </c>
      <c r="D587" s="16" t="str">
        <f>'[5]luongngay'!C587</f>
        <v>1KS3</v>
      </c>
      <c r="E587" s="40">
        <f>luongngay!F587</f>
        <v>212325.07692307694</v>
      </c>
      <c r="F587" s="126">
        <v>0.5</v>
      </c>
      <c r="G587" s="17">
        <f>ROUND((E587*F587),0)</f>
        <v>106163</v>
      </c>
    </row>
    <row r="588" spans="1:7" ht="15.75">
      <c r="A588" s="3"/>
      <c r="B588" s="2"/>
      <c r="C588" s="2"/>
      <c r="D588" s="16"/>
      <c r="E588" s="40"/>
      <c r="F588" s="126"/>
      <c r="G588" s="17"/>
    </row>
    <row r="589" spans="1:7" ht="15.75">
      <c r="A589" s="3"/>
      <c r="B589" s="2"/>
      <c r="C589" s="45"/>
      <c r="D589" s="16"/>
      <c r="E589" s="40"/>
      <c r="F589" s="126"/>
      <c r="G589" s="17"/>
    </row>
    <row r="590" spans="1:7" ht="15.75">
      <c r="A590" s="3" t="s">
        <v>313</v>
      </c>
      <c r="B590" s="18" t="s">
        <v>314</v>
      </c>
      <c r="C590" s="9"/>
      <c r="D590" s="16"/>
      <c r="E590" s="40"/>
      <c r="F590" s="126"/>
      <c r="G590" s="17"/>
    </row>
    <row r="591" spans="1:7" ht="15.75">
      <c r="A591" s="3" t="s">
        <v>315</v>
      </c>
      <c r="B591" s="2" t="s">
        <v>316</v>
      </c>
      <c r="C591" s="9"/>
      <c r="D591" s="16"/>
      <c r="E591" s="40"/>
      <c r="F591" s="126"/>
      <c r="G591" s="17"/>
    </row>
    <row r="592" spans="1:7" ht="18.75">
      <c r="A592" s="5" t="s">
        <v>43</v>
      </c>
      <c r="B592" s="2" t="s">
        <v>94</v>
      </c>
      <c r="C592" s="71" t="s">
        <v>456</v>
      </c>
      <c r="D592" s="16" t="str">
        <f>'[5]luongngay'!C592</f>
        <v>2KTV4</v>
      </c>
      <c r="E592" s="40">
        <f>luongngay!F592</f>
        <v>348212.8461538461</v>
      </c>
      <c r="F592" s="126">
        <v>1</v>
      </c>
      <c r="G592" s="17">
        <f>ROUND((E592*F592),0)</f>
        <v>348213</v>
      </c>
    </row>
    <row r="593" spans="1:7" ht="15.75">
      <c r="A593" s="3"/>
      <c r="B593" s="2"/>
      <c r="C593" s="9"/>
      <c r="D593" s="16"/>
      <c r="E593" s="40"/>
      <c r="F593" s="128"/>
      <c r="G593" s="17"/>
    </row>
    <row r="594" spans="1:7" ht="15.75">
      <c r="A594" s="3"/>
      <c r="B594" s="2"/>
      <c r="C594" s="9"/>
      <c r="D594" s="16"/>
      <c r="E594" s="40"/>
      <c r="F594" s="128"/>
      <c r="G594" s="17"/>
    </row>
    <row r="595" spans="1:7" ht="18.75">
      <c r="A595" s="5" t="s">
        <v>43</v>
      </c>
      <c r="B595" s="39" t="s">
        <v>108</v>
      </c>
      <c r="C595" s="71" t="s">
        <v>456</v>
      </c>
      <c r="D595" s="16" t="str">
        <f>'[5]luongngay'!C595</f>
        <v>2KTV4</v>
      </c>
      <c r="E595" s="40">
        <f>luongngay!F595</f>
        <v>348212.8461538461</v>
      </c>
      <c r="F595" s="126">
        <v>1</v>
      </c>
      <c r="G595" s="17">
        <f>ROUND((E595*F595),0)</f>
        <v>348213</v>
      </c>
    </row>
    <row r="596" spans="1:7" ht="15.75">
      <c r="A596" s="31"/>
      <c r="B596" s="45"/>
      <c r="C596" s="9"/>
      <c r="D596" s="16"/>
      <c r="E596" s="40"/>
      <c r="F596" s="126"/>
      <c r="G596" s="17"/>
    </row>
    <row r="597" spans="1:7" ht="15.75">
      <c r="A597" s="31"/>
      <c r="B597" s="45"/>
      <c r="C597" s="9"/>
      <c r="D597" s="16"/>
      <c r="E597" s="40"/>
      <c r="F597" s="126"/>
      <c r="G597" s="17"/>
    </row>
    <row r="598" spans="1:7" ht="18.75">
      <c r="A598" s="5" t="s">
        <v>43</v>
      </c>
      <c r="B598" s="2" t="s">
        <v>60</v>
      </c>
      <c r="C598" s="71" t="s">
        <v>456</v>
      </c>
      <c r="D598" s="16" t="str">
        <f>'[5]luongngay'!C598</f>
        <v>2KTV4</v>
      </c>
      <c r="E598" s="40">
        <f>luongngay!F598</f>
        <v>348212.8461538461</v>
      </c>
      <c r="F598" s="126">
        <v>1</v>
      </c>
      <c r="G598" s="17">
        <f>ROUND((E598*F598),0)</f>
        <v>348213</v>
      </c>
    </row>
    <row r="599" spans="1:7" ht="15.75">
      <c r="A599" s="31"/>
      <c r="B599" s="45"/>
      <c r="C599" s="2"/>
      <c r="D599" s="16"/>
      <c r="E599" s="40"/>
      <c r="F599" s="126"/>
      <c r="G599" s="17"/>
    </row>
    <row r="600" spans="1:7" ht="15.75">
      <c r="A600" s="31"/>
      <c r="B600" s="2"/>
      <c r="C600" s="9"/>
      <c r="D600" s="16"/>
      <c r="E600" s="40"/>
      <c r="F600" s="126"/>
      <c r="G600" s="17"/>
    </row>
    <row r="601" spans="1:7" ht="18.75">
      <c r="A601" s="5" t="s">
        <v>43</v>
      </c>
      <c r="B601" s="2" t="s">
        <v>317</v>
      </c>
      <c r="C601" s="71" t="s">
        <v>456</v>
      </c>
      <c r="D601" s="16" t="str">
        <f>'[5]luongngay'!C601</f>
        <v>2KTV4</v>
      </c>
      <c r="E601" s="40">
        <f>luongngay!F601</f>
        <v>348212.8461538461</v>
      </c>
      <c r="F601" s="126">
        <v>1</v>
      </c>
      <c r="G601" s="17">
        <f>ROUND((E601*F601),0)</f>
        <v>348213</v>
      </c>
    </row>
    <row r="602" spans="1:7" ht="15.75">
      <c r="A602" s="31"/>
      <c r="B602" s="45"/>
      <c r="C602" s="9"/>
      <c r="D602" s="16"/>
      <c r="E602" s="40"/>
      <c r="F602" s="126"/>
      <c r="G602" s="17"/>
    </row>
    <row r="603" spans="1:7" ht="15.75">
      <c r="A603" s="31"/>
      <c r="B603" s="45"/>
      <c r="C603" s="2"/>
      <c r="D603" s="16"/>
      <c r="E603" s="40"/>
      <c r="F603" s="126"/>
      <c r="G603" s="17"/>
    </row>
    <row r="604" spans="1:7" ht="18.75">
      <c r="A604" s="5" t="s">
        <v>43</v>
      </c>
      <c r="B604" s="2" t="s">
        <v>90</v>
      </c>
      <c r="C604" s="71" t="s">
        <v>456</v>
      </c>
      <c r="D604" s="16" t="str">
        <f>'[5]luongngay'!C604</f>
        <v>2KTV4</v>
      </c>
      <c r="E604" s="40">
        <f>luongngay!F604</f>
        <v>348212.8461538461</v>
      </c>
      <c r="F604" s="126">
        <v>0.6</v>
      </c>
      <c r="G604" s="17">
        <f>ROUND((E604*F604),0)</f>
        <v>208928</v>
      </c>
    </row>
    <row r="605" spans="1:7" ht="15.75">
      <c r="A605" s="31"/>
      <c r="B605" s="45"/>
      <c r="C605" s="2"/>
      <c r="D605" s="16"/>
      <c r="E605" s="40"/>
      <c r="F605" s="126"/>
      <c r="G605" s="17"/>
    </row>
    <row r="606" spans="1:7" ht="15.75">
      <c r="A606" s="3"/>
      <c r="B606" s="2"/>
      <c r="C606" s="9"/>
      <c r="D606" s="16"/>
      <c r="E606" s="40"/>
      <c r="F606" s="126"/>
      <c r="G606" s="17"/>
    </row>
    <row r="607" spans="1:7" ht="18.75">
      <c r="A607" s="5" t="s">
        <v>43</v>
      </c>
      <c r="B607" s="2" t="s">
        <v>92</v>
      </c>
      <c r="C607" s="71" t="s">
        <v>456</v>
      </c>
      <c r="D607" s="16" t="str">
        <f>'[5]luongngay'!C607</f>
        <v>2KTV4</v>
      </c>
      <c r="E607" s="40">
        <f>luongngay!F607</f>
        <v>348212.8461538461</v>
      </c>
      <c r="F607" s="126">
        <v>1</v>
      </c>
      <c r="G607" s="17">
        <f>ROUND((E607*F607),0)</f>
        <v>348213</v>
      </c>
    </row>
    <row r="608" spans="1:7" ht="15.75">
      <c r="A608" s="3"/>
      <c r="B608" s="2"/>
      <c r="C608" s="45"/>
      <c r="D608" s="16"/>
      <c r="E608" s="40"/>
      <c r="F608" s="126"/>
      <c r="G608" s="17"/>
    </row>
    <row r="609" spans="1:7" ht="15.75">
      <c r="A609" s="28"/>
      <c r="B609" s="44"/>
      <c r="C609" s="9"/>
      <c r="D609" s="16"/>
      <c r="E609" s="40"/>
      <c r="F609" s="126"/>
      <c r="G609" s="17"/>
    </row>
    <row r="610" spans="1:7" ht="15.75">
      <c r="A610" s="3" t="s">
        <v>318</v>
      </c>
      <c r="B610" s="2" t="s">
        <v>319</v>
      </c>
      <c r="C610" s="71" t="s">
        <v>447</v>
      </c>
      <c r="D610" s="16" t="str">
        <f>'[5]luongngay'!C610</f>
        <v>1KTV4</v>
      </c>
      <c r="E610" s="40">
        <f>luongngay!F610</f>
        <v>174106.92307692306</v>
      </c>
      <c r="F610" s="126">
        <v>0.3</v>
      </c>
      <c r="G610" s="17">
        <f>ROUND((E610*F610),0)</f>
        <v>52232</v>
      </c>
    </row>
    <row r="611" spans="1:7" ht="15.75">
      <c r="A611" s="3"/>
      <c r="B611" s="2"/>
      <c r="C611" s="9"/>
      <c r="D611" s="16"/>
      <c r="E611" s="40"/>
      <c r="F611" s="126"/>
      <c r="G611" s="17"/>
    </row>
    <row r="612" spans="1:7" ht="15.75">
      <c r="A612" s="3"/>
      <c r="B612" s="2"/>
      <c r="C612" s="18"/>
      <c r="D612" s="16"/>
      <c r="E612" s="40"/>
      <c r="F612" s="126"/>
      <c r="G612" s="17"/>
    </row>
    <row r="613" spans="1:7" ht="15.75">
      <c r="A613" s="3" t="s">
        <v>320</v>
      </c>
      <c r="B613" s="2" t="s">
        <v>321</v>
      </c>
      <c r="C613" s="71" t="s">
        <v>457</v>
      </c>
      <c r="D613" s="16" t="str">
        <f>'[5]luongngay'!C613</f>
        <v>1KTV4</v>
      </c>
      <c r="E613" s="40">
        <f>luongngay!F613</f>
        <v>174106.92307692306</v>
      </c>
      <c r="F613" s="126">
        <v>0.05</v>
      </c>
      <c r="G613" s="17">
        <f>ROUND((E613*F613),0)</f>
        <v>8705</v>
      </c>
    </row>
    <row r="614" spans="1:7" ht="15.75">
      <c r="A614" s="3"/>
      <c r="B614" s="2"/>
      <c r="C614" s="45"/>
      <c r="D614" s="16"/>
      <c r="E614" s="40"/>
      <c r="F614" s="126"/>
      <c r="G614" s="17"/>
    </row>
    <row r="615" spans="1:7" ht="15.75">
      <c r="A615" s="3"/>
      <c r="B615" s="2"/>
      <c r="C615" s="45"/>
      <c r="D615" s="16"/>
      <c r="E615" s="40"/>
      <c r="F615" s="126"/>
      <c r="G615" s="17"/>
    </row>
    <row r="616" spans="1:7" ht="15.75">
      <c r="A616" s="3" t="s">
        <v>322</v>
      </c>
      <c r="B616" s="2" t="s">
        <v>323</v>
      </c>
      <c r="C616" s="2"/>
      <c r="D616" s="16"/>
      <c r="E616" s="40"/>
      <c r="F616" s="126"/>
      <c r="G616" s="17"/>
    </row>
    <row r="617" spans="1:7" ht="15.75">
      <c r="A617" s="5" t="s">
        <v>43</v>
      </c>
      <c r="B617" s="2" t="s">
        <v>324</v>
      </c>
      <c r="C617" s="71" t="s">
        <v>458</v>
      </c>
      <c r="D617" s="16" t="str">
        <f>'[5]luongngay'!C617</f>
        <v>1KS3</v>
      </c>
      <c r="E617" s="40">
        <f>luongngay!F617</f>
        <v>212325.07692307694</v>
      </c>
      <c r="F617" s="126">
        <v>0.1</v>
      </c>
      <c r="G617" s="17">
        <f>ROUND((E617*F617),0)</f>
        <v>21233</v>
      </c>
    </row>
    <row r="618" spans="1:7" ht="15.75">
      <c r="A618" s="28"/>
      <c r="B618" s="44"/>
      <c r="C618" s="2"/>
      <c r="D618" s="16"/>
      <c r="E618" s="40"/>
      <c r="F618" s="126"/>
      <c r="G618" s="17"/>
    </row>
    <row r="619" spans="1:7" ht="15.75">
      <c r="A619" s="3"/>
      <c r="B619" s="2"/>
      <c r="C619" s="71"/>
      <c r="D619" s="16"/>
      <c r="E619" s="40"/>
      <c r="F619" s="126"/>
      <c r="G619" s="17"/>
    </row>
    <row r="620" spans="1:7" ht="15.75">
      <c r="A620" s="5" t="s">
        <v>43</v>
      </c>
      <c r="B620" s="2" t="s">
        <v>325</v>
      </c>
      <c r="C620" s="71" t="s">
        <v>458</v>
      </c>
      <c r="D620" s="16" t="str">
        <f>'[5]luongngay'!C620</f>
        <v>1KS3</v>
      </c>
      <c r="E620" s="40">
        <f>luongngay!F620</f>
        <v>212325.07692307694</v>
      </c>
      <c r="F620" s="126">
        <v>0.2</v>
      </c>
      <c r="G620" s="17">
        <f>ROUND((E620*F620),0)</f>
        <v>42465</v>
      </c>
    </row>
    <row r="621" spans="1:7" ht="15.75">
      <c r="A621" s="31"/>
      <c r="B621" s="45"/>
      <c r="C621" s="71"/>
      <c r="D621" s="16"/>
      <c r="E621" s="40"/>
      <c r="F621" s="126"/>
      <c r="G621" s="17"/>
    </row>
    <row r="622" spans="1:7" ht="15.75">
      <c r="A622" s="3"/>
      <c r="B622" s="2"/>
      <c r="C622" s="2"/>
      <c r="D622" s="16"/>
      <c r="E622" s="40"/>
      <c r="F622" s="126"/>
      <c r="G622" s="17"/>
    </row>
    <row r="623" spans="1:7" ht="15.75">
      <c r="A623" s="5" t="s">
        <v>43</v>
      </c>
      <c r="B623" s="2" t="s">
        <v>326</v>
      </c>
      <c r="C623" s="71" t="s">
        <v>458</v>
      </c>
      <c r="D623" s="16" t="str">
        <f>'[5]luongngay'!C623</f>
        <v>1KS3</v>
      </c>
      <c r="E623" s="40">
        <f>luongngay!F623</f>
        <v>212325.07692307694</v>
      </c>
      <c r="F623" s="126">
        <v>0.15</v>
      </c>
      <c r="G623" s="17">
        <f>ROUND((E623*F623),0)</f>
        <v>31849</v>
      </c>
    </row>
    <row r="624" spans="1:7" ht="15.75">
      <c r="A624" s="31"/>
      <c r="B624" s="45"/>
      <c r="C624" s="2"/>
      <c r="D624" s="16"/>
      <c r="E624" s="40"/>
      <c r="F624" s="126"/>
      <c r="G624" s="17"/>
    </row>
    <row r="625" spans="1:7" ht="15.75">
      <c r="A625" s="3"/>
      <c r="B625" s="22"/>
      <c r="C625" s="45"/>
      <c r="D625" s="16"/>
      <c r="E625" s="40"/>
      <c r="F625" s="126"/>
      <c r="G625" s="17"/>
    </row>
    <row r="626" spans="1:7" ht="15.75">
      <c r="A626" s="5" t="s">
        <v>43</v>
      </c>
      <c r="B626" s="2" t="s">
        <v>327</v>
      </c>
      <c r="C626" s="71" t="s">
        <v>458</v>
      </c>
      <c r="D626" s="16" t="str">
        <f>'[5]luongngay'!C626</f>
        <v>1KS3</v>
      </c>
      <c r="E626" s="40">
        <f>luongngay!F626</f>
        <v>212325.07692307694</v>
      </c>
      <c r="F626" s="126">
        <v>0.2</v>
      </c>
      <c r="G626" s="17">
        <f>ROUND((E626*F626),0)</f>
        <v>42465</v>
      </c>
    </row>
    <row r="627" spans="1:7" ht="15.75">
      <c r="A627" s="85"/>
      <c r="B627" s="86"/>
      <c r="C627" s="45"/>
      <c r="D627" s="16"/>
      <c r="E627" s="40"/>
      <c r="F627" s="126"/>
      <c r="G627" s="17"/>
    </row>
    <row r="628" spans="1:7" ht="15.75">
      <c r="A628" s="28"/>
      <c r="B628" s="44"/>
      <c r="C628" s="43"/>
      <c r="D628" s="16"/>
      <c r="E628" s="40"/>
      <c r="F628" s="126"/>
      <c r="G628" s="17"/>
    </row>
    <row r="629" spans="1:7" ht="15.75">
      <c r="A629" s="5" t="s">
        <v>43</v>
      </c>
      <c r="B629" s="2" t="s">
        <v>328</v>
      </c>
      <c r="C629" s="71" t="s">
        <v>458</v>
      </c>
      <c r="D629" s="16" t="str">
        <f>'[5]luongngay'!C629</f>
        <v>1KS3</v>
      </c>
      <c r="E629" s="40">
        <f>luongngay!F629</f>
        <v>212325.07692307694</v>
      </c>
      <c r="F629" s="126">
        <v>0.15</v>
      </c>
      <c r="G629" s="17">
        <f>ROUND((E629*F629),0)</f>
        <v>31849</v>
      </c>
    </row>
    <row r="630" spans="1:7" ht="15.75">
      <c r="A630" s="3"/>
      <c r="B630" s="18"/>
      <c r="C630" s="9"/>
      <c r="D630" s="16"/>
      <c r="E630" s="40"/>
      <c r="F630" s="126"/>
      <c r="G630" s="17"/>
    </row>
    <row r="631" spans="1:7" ht="15.75">
      <c r="A631" s="27"/>
      <c r="B631" s="43"/>
      <c r="C631" s="2"/>
      <c r="D631" s="16"/>
      <c r="E631" s="40"/>
      <c r="F631" s="126"/>
      <c r="G631" s="17"/>
    </row>
    <row r="632" spans="1:7" ht="15.75">
      <c r="A632" s="5" t="s">
        <v>43</v>
      </c>
      <c r="B632" s="2" t="s">
        <v>329</v>
      </c>
      <c r="C632" s="71" t="s">
        <v>458</v>
      </c>
      <c r="D632" s="16" t="str">
        <f>'[5]luongngay'!C632</f>
        <v>1KS4</v>
      </c>
      <c r="E632" s="40">
        <f>luongngay!F632</f>
        <v>235680.61538461538</v>
      </c>
      <c r="F632" s="126">
        <v>0.2</v>
      </c>
      <c r="G632" s="17">
        <f>ROUND((E632*F632),0)</f>
        <v>47136</v>
      </c>
    </row>
    <row r="633" spans="1:7" ht="15.75">
      <c r="A633" s="31"/>
      <c r="B633" s="4"/>
      <c r="C633" s="2"/>
      <c r="D633" s="16"/>
      <c r="E633" s="40"/>
      <c r="F633" s="126"/>
      <c r="G633" s="17"/>
    </row>
    <row r="634" spans="1:7" ht="15.75">
      <c r="A634" s="31"/>
      <c r="B634" s="45"/>
      <c r="C634" s="9"/>
      <c r="D634" s="16"/>
      <c r="E634" s="40"/>
      <c r="F634" s="126"/>
      <c r="G634" s="17"/>
    </row>
    <row r="635" spans="1:7" ht="15.75">
      <c r="A635" s="5" t="s">
        <v>43</v>
      </c>
      <c r="B635" s="2" t="s">
        <v>330</v>
      </c>
      <c r="C635" s="71" t="s">
        <v>458</v>
      </c>
      <c r="D635" s="16" t="str">
        <f>'[5]luongngay'!C635</f>
        <v>1KS3</v>
      </c>
      <c r="E635" s="40">
        <f>luongngay!F635</f>
        <v>212325.07692307694</v>
      </c>
      <c r="F635" s="126">
        <v>0.2</v>
      </c>
      <c r="G635" s="17">
        <f>ROUND((E635*F635),0)</f>
        <v>42465</v>
      </c>
    </row>
    <row r="636" spans="1:7" ht="15.75">
      <c r="A636" s="3"/>
      <c r="B636" s="18"/>
      <c r="C636" s="9"/>
      <c r="D636" s="16"/>
      <c r="E636" s="40"/>
      <c r="F636" s="126"/>
      <c r="G636" s="17"/>
    </row>
    <row r="637" spans="1:7" ht="15.75">
      <c r="A637" s="31"/>
      <c r="B637" s="45"/>
      <c r="C637" s="2"/>
      <c r="D637" s="16"/>
      <c r="E637" s="40"/>
      <c r="F637" s="128"/>
      <c r="G637" s="17"/>
    </row>
    <row r="638" spans="1:7" ht="15.75">
      <c r="A638" s="3" t="s">
        <v>331</v>
      </c>
      <c r="B638" s="18" t="s">
        <v>332</v>
      </c>
      <c r="C638" s="9"/>
      <c r="D638" s="16"/>
      <c r="E638" s="40"/>
      <c r="F638" s="128"/>
      <c r="G638" s="17"/>
    </row>
    <row r="639" spans="1:7" ht="15.75">
      <c r="A639" s="5" t="s">
        <v>43</v>
      </c>
      <c r="B639" s="2" t="s">
        <v>333</v>
      </c>
      <c r="C639" s="71" t="s">
        <v>459</v>
      </c>
      <c r="D639" s="16" t="str">
        <f>'[5]luongngay'!C639</f>
        <v>1KTV4</v>
      </c>
      <c r="E639" s="40">
        <f>luongngay!F639</f>
        <v>174106.92307692306</v>
      </c>
      <c r="F639" s="126">
        <v>0.01</v>
      </c>
      <c r="G639" s="17">
        <f>ROUND((E639*F639),0)</f>
        <v>1741</v>
      </c>
    </row>
    <row r="640" spans="1:7" ht="15.75">
      <c r="A640" s="3"/>
      <c r="B640" s="18"/>
      <c r="C640" s="45"/>
      <c r="D640" s="16"/>
      <c r="E640" s="40"/>
      <c r="F640" s="126"/>
      <c r="G640" s="17"/>
    </row>
    <row r="641" spans="1:7" ht="15.75">
      <c r="A641" s="3"/>
      <c r="B641" s="18"/>
      <c r="C641" s="9"/>
      <c r="D641" s="16"/>
      <c r="E641" s="40"/>
      <c r="F641" s="126"/>
      <c r="G641" s="17"/>
    </row>
    <row r="642" spans="1:7" ht="15.75">
      <c r="A642" s="5" t="s">
        <v>43</v>
      </c>
      <c r="B642" s="2" t="s">
        <v>334</v>
      </c>
      <c r="C642" s="71" t="s">
        <v>460</v>
      </c>
      <c r="D642" s="16" t="str">
        <f>'[5]luongngay'!C642</f>
        <v>1KTV4</v>
      </c>
      <c r="E642" s="40">
        <f>luongngay!F642</f>
        <v>174106.92307692306</v>
      </c>
      <c r="F642" s="126">
        <v>0.02</v>
      </c>
      <c r="G642" s="17">
        <f>ROUND((E642*F642),0)</f>
        <v>3482</v>
      </c>
    </row>
    <row r="643" spans="1:7" ht="15.75">
      <c r="A643" s="31"/>
      <c r="B643" s="4"/>
      <c r="C643" s="9"/>
      <c r="D643" s="16"/>
      <c r="E643" s="40"/>
      <c r="F643" s="126"/>
      <c r="G643" s="17"/>
    </row>
    <row r="644" spans="1:7" ht="15.75">
      <c r="A644" s="31"/>
      <c r="B644" s="4"/>
      <c r="C644" s="2"/>
      <c r="D644" s="16"/>
      <c r="E644" s="40"/>
      <c r="F644" s="126"/>
      <c r="G644" s="17"/>
    </row>
    <row r="645" spans="1:7" ht="15.75">
      <c r="A645" s="5" t="s">
        <v>43</v>
      </c>
      <c r="B645" s="2" t="s">
        <v>335</v>
      </c>
      <c r="C645" s="71" t="s">
        <v>460</v>
      </c>
      <c r="D645" s="16" t="str">
        <f>'[5]luongngay'!C645</f>
        <v>1KTV4</v>
      </c>
      <c r="E645" s="40">
        <f>luongngay!F645</f>
        <v>174106.92307692306</v>
      </c>
      <c r="F645" s="126">
        <v>0.02</v>
      </c>
      <c r="G645" s="17">
        <f>ROUND((E645*F645),0)</f>
        <v>3482</v>
      </c>
    </row>
    <row r="646" spans="1:7" ht="15.75">
      <c r="A646" s="31"/>
      <c r="B646" s="4"/>
      <c r="C646" s="2"/>
      <c r="D646" s="16"/>
      <c r="E646" s="40"/>
      <c r="F646" s="126"/>
      <c r="G646" s="17"/>
    </row>
    <row r="647" spans="1:7" ht="15.75">
      <c r="A647" s="28"/>
      <c r="B647" s="44"/>
      <c r="C647" s="45"/>
      <c r="D647" s="16"/>
      <c r="E647" s="40"/>
      <c r="F647" s="126"/>
      <c r="G647" s="17"/>
    </row>
    <row r="648" spans="1:7" ht="15.75">
      <c r="A648" s="3" t="s">
        <v>336</v>
      </c>
      <c r="B648" s="44" t="s">
        <v>337</v>
      </c>
      <c r="C648" s="71" t="s">
        <v>461</v>
      </c>
      <c r="D648" s="16" t="str">
        <f>'[5]luongngay'!C648</f>
        <v>1KS3</v>
      </c>
      <c r="E648" s="40">
        <f>luongngay!F648</f>
        <v>212325.07692307694</v>
      </c>
      <c r="F648" s="126">
        <v>0.3</v>
      </c>
      <c r="G648" s="17">
        <f>ROUND((E648*F648),0)</f>
        <v>63698</v>
      </c>
    </row>
    <row r="649" spans="1:7" ht="16.5" customHeight="1">
      <c r="A649" s="28"/>
      <c r="B649" s="39"/>
      <c r="C649" s="18"/>
      <c r="D649" s="16"/>
      <c r="E649" s="40"/>
      <c r="F649" s="126"/>
      <c r="G649" s="17"/>
    </row>
    <row r="650" spans="1:7" ht="15.75">
      <c r="A650" s="3"/>
      <c r="B650" s="18"/>
      <c r="C650" s="18"/>
      <c r="D650" s="16"/>
      <c r="E650" s="40"/>
      <c r="F650" s="126"/>
      <c r="G650" s="17"/>
    </row>
    <row r="651" spans="1:7" ht="15.75">
      <c r="A651" s="3" t="s">
        <v>338</v>
      </c>
      <c r="B651" s="2" t="s">
        <v>339</v>
      </c>
      <c r="C651" s="71" t="s">
        <v>444</v>
      </c>
      <c r="D651" s="16" t="str">
        <f>'[5]luongngay'!C651</f>
        <v>1KS3</v>
      </c>
      <c r="E651" s="40">
        <f>luongngay!F651</f>
        <v>212325.07692307694</v>
      </c>
      <c r="F651" s="126">
        <v>0.2</v>
      </c>
      <c r="G651" s="17">
        <f>ROUND((E651*F651),0)</f>
        <v>42465</v>
      </c>
    </row>
    <row r="652" spans="1:7" ht="15.75">
      <c r="A652" s="31"/>
      <c r="B652" s="4"/>
      <c r="C652" s="9"/>
      <c r="D652" s="16"/>
      <c r="E652" s="40"/>
      <c r="F652" s="126"/>
      <c r="G652" s="17"/>
    </row>
    <row r="653" spans="1:7" ht="15.75">
      <c r="A653" s="31"/>
      <c r="B653" s="4"/>
      <c r="C653" s="9"/>
      <c r="D653" s="16"/>
      <c r="E653" s="40"/>
      <c r="F653" s="126"/>
      <c r="G653" s="17"/>
    </row>
    <row r="654" spans="1:7" ht="15.75">
      <c r="A654" s="31" t="s">
        <v>340</v>
      </c>
      <c r="B654" s="45" t="s">
        <v>341</v>
      </c>
      <c r="C654" s="9"/>
      <c r="D654" s="16"/>
      <c r="E654" s="40"/>
      <c r="F654" s="126"/>
      <c r="G654" s="17"/>
    </row>
    <row r="655" spans="1:7" ht="15.75">
      <c r="A655" s="3" t="s">
        <v>342</v>
      </c>
      <c r="B655" s="18" t="s">
        <v>186</v>
      </c>
      <c r="C655" s="71" t="s">
        <v>444</v>
      </c>
      <c r="D655" s="16" t="str">
        <f>'[5]luongngay'!C655</f>
        <v>1KS3</v>
      </c>
      <c r="E655" s="40">
        <f>luongngay!F655</f>
        <v>212325.07692307694</v>
      </c>
      <c r="F655" s="126">
        <v>1</v>
      </c>
      <c r="G655" s="17">
        <f>ROUND((E655*F655),0)</f>
        <v>212325</v>
      </c>
    </row>
    <row r="656" spans="1:7" ht="15.75">
      <c r="A656" s="3"/>
      <c r="B656" s="18"/>
      <c r="C656" s="9"/>
      <c r="D656" s="16"/>
      <c r="E656" s="40"/>
      <c r="F656" s="126"/>
      <c r="G656" s="17"/>
    </row>
    <row r="657" spans="1:7" ht="15.75">
      <c r="A657" s="27"/>
      <c r="B657" s="43"/>
      <c r="C657" s="9"/>
      <c r="D657" s="16"/>
      <c r="E657" s="40"/>
      <c r="F657" s="126"/>
      <c r="G657" s="17"/>
    </row>
    <row r="658" spans="1:7" ht="15.75">
      <c r="A658" s="3" t="s">
        <v>343</v>
      </c>
      <c r="B658" s="18" t="s">
        <v>344</v>
      </c>
      <c r="C658" s="9"/>
      <c r="D658" s="16"/>
      <c r="E658" s="40"/>
      <c r="F658" s="126"/>
      <c r="G658" s="17"/>
    </row>
    <row r="659" spans="1:7" ht="15.75">
      <c r="A659" s="3" t="s">
        <v>345</v>
      </c>
      <c r="B659" s="39" t="s">
        <v>205</v>
      </c>
      <c r="C659" s="18"/>
      <c r="D659" s="16"/>
      <c r="E659" s="40"/>
      <c r="F659" s="126"/>
      <c r="G659" s="17"/>
    </row>
    <row r="660" spans="1:7" ht="41.25" customHeight="1">
      <c r="A660" s="5" t="s">
        <v>43</v>
      </c>
      <c r="B660" s="2" t="s">
        <v>346</v>
      </c>
      <c r="C660" s="71" t="s">
        <v>462</v>
      </c>
      <c r="D660" s="16" t="str">
        <f>'[5]luongngay'!C660</f>
        <v>1KS3</v>
      </c>
      <c r="E660" s="40">
        <f>luongngay!F660</f>
        <v>212325.07692307694</v>
      </c>
      <c r="F660" s="126">
        <v>0.2</v>
      </c>
      <c r="G660" s="17">
        <f>ROUND((E660*F660),0)</f>
        <v>42465</v>
      </c>
    </row>
    <row r="661" spans="1:7" ht="15.75">
      <c r="A661" s="3"/>
      <c r="B661" s="18"/>
      <c r="C661" s="9"/>
      <c r="D661" s="16"/>
      <c r="E661" s="40"/>
      <c r="F661" s="126"/>
      <c r="G661" s="17"/>
    </row>
    <row r="662" spans="1:7" ht="15.75">
      <c r="A662" s="3"/>
      <c r="B662" s="18"/>
      <c r="C662" s="9"/>
      <c r="D662" s="16"/>
      <c r="E662" s="40"/>
      <c r="F662" s="126"/>
      <c r="G662" s="17"/>
    </row>
    <row r="663" spans="1:7" ht="15.75">
      <c r="A663" s="5" t="s">
        <v>43</v>
      </c>
      <c r="B663" s="2" t="s">
        <v>347</v>
      </c>
      <c r="C663" s="71" t="s">
        <v>445</v>
      </c>
      <c r="D663" s="16" t="str">
        <f>'[5]luongngay'!C663</f>
        <v>1KS3</v>
      </c>
      <c r="E663" s="40">
        <f>luongngay!F663</f>
        <v>212325.07692307694</v>
      </c>
      <c r="F663" s="126">
        <v>0.2</v>
      </c>
      <c r="G663" s="17">
        <f>ROUND((E663*F663),0)</f>
        <v>42465</v>
      </c>
    </row>
    <row r="664" spans="1:7" ht="15.75">
      <c r="A664" s="3"/>
      <c r="B664" s="18"/>
      <c r="C664" s="18"/>
      <c r="D664" s="16"/>
      <c r="E664" s="40"/>
      <c r="F664" s="126"/>
      <c r="G664" s="17"/>
    </row>
    <row r="665" spans="1:7" ht="15.75">
      <c r="A665" s="3"/>
      <c r="B665" s="18"/>
      <c r="C665" s="9"/>
      <c r="D665" s="16"/>
      <c r="E665" s="40"/>
      <c r="F665" s="126"/>
      <c r="G665" s="17"/>
    </row>
    <row r="666" spans="1:7" ht="15.75">
      <c r="A666" s="5" t="s">
        <v>43</v>
      </c>
      <c r="B666" s="2" t="s">
        <v>348</v>
      </c>
      <c r="C666" s="71" t="s">
        <v>445</v>
      </c>
      <c r="D666" s="16" t="str">
        <f>'[5]luongngay'!C666</f>
        <v>1KS3</v>
      </c>
      <c r="E666" s="40">
        <f>luongngay!F666</f>
        <v>212325.07692307694</v>
      </c>
      <c r="F666" s="126">
        <v>0.5</v>
      </c>
      <c r="G666" s="17">
        <f>ROUND((E666*F666),0)</f>
        <v>106163</v>
      </c>
    </row>
    <row r="667" spans="1:7" ht="15.75">
      <c r="A667" s="3"/>
      <c r="B667" s="22"/>
      <c r="C667" s="18"/>
      <c r="D667" s="16"/>
      <c r="E667" s="40"/>
      <c r="F667" s="126"/>
      <c r="G667" s="17"/>
    </row>
    <row r="668" spans="1:7" ht="15.75">
      <c r="A668" s="3"/>
      <c r="B668" s="22"/>
      <c r="C668" s="18"/>
      <c r="D668" s="16"/>
      <c r="E668" s="40"/>
      <c r="F668" s="126"/>
      <c r="G668" s="17"/>
    </row>
    <row r="669" spans="1:7" ht="26.25" customHeight="1">
      <c r="A669" s="5" t="s">
        <v>43</v>
      </c>
      <c r="B669" s="2" t="s">
        <v>350</v>
      </c>
      <c r="C669" s="71" t="s">
        <v>449</v>
      </c>
      <c r="D669" s="16" t="str">
        <f>'[5]luongngay'!C669</f>
        <v>1KS3</v>
      </c>
      <c r="E669" s="40">
        <f>luongngay!F669</f>
        <v>212325.07692307694</v>
      </c>
      <c r="F669" s="126">
        <v>0.2</v>
      </c>
      <c r="G669" s="17">
        <f>ROUND((E669*F669),0)</f>
        <v>42465</v>
      </c>
    </row>
    <row r="670" spans="1:7" ht="15.75">
      <c r="A670" s="31"/>
      <c r="B670" s="45"/>
      <c r="C670" s="18"/>
      <c r="D670" s="16"/>
      <c r="E670" s="40"/>
      <c r="F670" s="126"/>
      <c r="G670" s="17"/>
    </row>
    <row r="671" spans="1:7" ht="15.75">
      <c r="A671" s="28"/>
      <c r="B671" s="44"/>
      <c r="C671" s="18"/>
      <c r="D671" s="16"/>
      <c r="E671" s="40"/>
      <c r="F671" s="126"/>
      <c r="G671" s="17"/>
    </row>
    <row r="672" spans="1:7" ht="15.75">
      <c r="A672" s="3" t="s">
        <v>349</v>
      </c>
      <c r="B672" s="39" t="s">
        <v>206</v>
      </c>
      <c r="C672" s="71" t="s">
        <v>447</v>
      </c>
      <c r="D672" s="16" t="str">
        <f>'[5]luongngay'!C672</f>
        <v>1KS3</v>
      </c>
      <c r="E672" s="40">
        <f>luongngay!F672</f>
        <v>212325.07692307694</v>
      </c>
      <c r="F672" s="126">
        <v>0.2</v>
      </c>
      <c r="G672" s="17">
        <f>ROUND((E672*F672),0)</f>
        <v>42465</v>
      </c>
    </row>
    <row r="673" spans="1:7" ht="19.5" customHeight="1">
      <c r="A673" s="3"/>
      <c r="B673" s="18"/>
      <c r="C673" s="119"/>
      <c r="D673" s="118"/>
      <c r="E673" s="40"/>
      <c r="F673" s="126"/>
      <c r="G673" s="17"/>
    </row>
    <row r="674" spans="1:7" ht="15.75">
      <c r="A674" s="27"/>
      <c r="B674" s="43"/>
      <c r="C674" s="52"/>
      <c r="D674" s="16"/>
      <c r="E674" s="40"/>
      <c r="F674" s="126"/>
      <c r="G674" s="17"/>
    </row>
    <row r="675" spans="1:7" ht="21.75" customHeight="1">
      <c r="A675" s="3" t="s">
        <v>351</v>
      </c>
      <c r="B675" s="39" t="s">
        <v>207</v>
      </c>
      <c r="C675" s="9"/>
      <c r="D675" s="16"/>
      <c r="E675" s="40"/>
      <c r="F675" s="126"/>
      <c r="G675" s="17"/>
    </row>
    <row r="676" spans="1:7" ht="20.25" customHeight="1">
      <c r="A676" s="5" t="s">
        <v>43</v>
      </c>
      <c r="B676" s="39" t="s">
        <v>352</v>
      </c>
      <c r="C676" s="50"/>
      <c r="D676" s="16"/>
      <c r="E676" s="40"/>
      <c r="F676" s="126"/>
      <c r="G676" s="17"/>
    </row>
    <row r="677" spans="1:7" ht="21" customHeight="1">
      <c r="A677" s="31"/>
      <c r="B677" s="45"/>
      <c r="C677" s="51"/>
      <c r="D677" s="16"/>
      <c r="E677" s="40"/>
      <c r="F677" s="126"/>
      <c r="G677" s="17"/>
    </row>
    <row r="678" spans="1:7" ht="15.75">
      <c r="A678" s="31"/>
      <c r="B678" s="4"/>
      <c r="C678" s="9"/>
      <c r="D678" s="16"/>
      <c r="E678" s="40"/>
      <c r="F678" s="126"/>
      <c r="G678" s="17"/>
    </row>
    <row r="679" spans="1:7" ht="15.75">
      <c r="A679" s="5" t="s">
        <v>43</v>
      </c>
      <c r="B679" s="39" t="s">
        <v>353</v>
      </c>
      <c r="C679" s="71" t="s">
        <v>462</v>
      </c>
      <c r="D679" s="16" t="str">
        <f>'[5]luongngay'!C679</f>
        <v>1KS3</v>
      </c>
      <c r="E679" s="40">
        <f>luongngay!F679</f>
        <v>212325.07692307694</v>
      </c>
      <c r="F679" s="126">
        <v>0.2</v>
      </c>
      <c r="G679" s="17">
        <f>ROUND((E679*F679),0)</f>
        <v>42465</v>
      </c>
    </row>
    <row r="680" spans="1:7" ht="15.75">
      <c r="A680" s="31"/>
      <c r="B680" s="45"/>
      <c r="C680" s="9"/>
      <c r="D680" s="16"/>
      <c r="E680" s="40"/>
      <c r="F680" s="126"/>
      <c r="G680" s="17"/>
    </row>
    <row r="681" spans="1:7" ht="15.75">
      <c r="A681" s="28"/>
      <c r="B681" s="44"/>
      <c r="C681" s="9"/>
      <c r="D681" s="16"/>
      <c r="E681" s="40"/>
      <c r="F681" s="126"/>
      <c r="G681" s="17"/>
    </row>
    <row r="682" spans="1:7" ht="15.75">
      <c r="A682" s="5" t="s">
        <v>43</v>
      </c>
      <c r="B682" s="44" t="s">
        <v>354</v>
      </c>
      <c r="C682" s="71" t="s">
        <v>463</v>
      </c>
      <c r="D682" s="16" t="str">
        <f>'[5]luongngay'!C682</f>
        <v>1KS3</v>
      </c>
      <c r="E682" s="40">
        <f>luongngay!F682</f>
        <v>212325.07692307694</v>
      </c>
      <c r="F682" s="126">
        <v>0.05</v>
      </c>
      <c r="G682" s="17">
        <f>ROUND((E682*F682),0)</f>
        <v>10616</v>
      </c>
    </row>
    <row r="683" spans="1:7" ht="15.75">
      <c r="A683" s="28"/>
      <c r="B683" s="44"/>
      <c r="C683" s="51"/>
      <c r="D683" s="16"/>
      <c r="E683" s="40"/>
      <c r="F683" s="126"/>
      <c r="G683" s="17"/>
    </row>
    <row r="684" spans="1:7" ht="15.75">
      <c r="A684" s="28"/>
      <c r="B684" s="44"/>
      <c r="C684" s="45"/>
      <c r="D684" s="16"/>
      <c r="E684" s="40"/>
      <c r="F684" s="126"/>
      <c r="G684" s="17"/>
    </row>
    <row r="685" spans="1:7" ht="15.75">
      <c r="A685" s="5" t="s">
        <v>43</v>
      </c>
      <c r="B685" s="39" t="s">
        <v>355</v>
      </c>
      <c r="C685" s="71" t="s">
        <v>447</v>
      </c>
      <c r="D685" s="16" t="str">
        <f>'[5]luongngay'!C685</f>
        <v>1KS3</v>
      </c>
      <c r="E685" s="40">
        <f>luongngay!F685</f>
        <v>212325.07692307694</v>
      </c>
      <c r="F685" s="126">
        <v>0.1</v>
      </c>
      <c r="G685" s="17">
        <f>ROUND((E685*F685),0)</f>
        <v>21233</v>
      </c>
    </row>
    <row r="686" spans="1:7" ht="15.75">
      <c r="A686" s="3"/>
      <c r="B686" s="18"/>
      <c r="C686" s="2"/>
      <c r="D686" s="16"/>
      <c r="E686" s="40"/>
      <c r="F686" s="126"/>
      <c r="G686" s="17"/>
    </row>
    <row r="687" spans="1:7" ht="15.75">
      <c r="A687" s="31"/>
      <c r="B687" s="45"/>
      <c r="C687" s="9"/>
      <c r="D687" s="16"/>
      <c r="E687" s="40"/>
      <c r="F687" s="126"/>
      <c r="G687" s="17"/>
    </row>
    <row r="688" spans="1:7" ht="15.75">
      <c r="A688" s="3" t="s">
        <v>561</v>
      </c>
      <c r="B688" s="2" t="s">
        <v>90</v>
      </c>
      <c r="C688" s="71" t="s">
        <v>449</v>
      </c>
      <c r="D688" s="16" t="str">
        <f>'[5]luongngay'!C688</f>
        <v>1KTV4</v>
      </c>
      <c r="E688" s="40">
        <f>luongngay!F688</f>
        <v>174106.92307692306</v>
      </c>
      <c r="F688" s="126">
        <v>0.1</v>
      </c>
      <c r="G688" s="17">
        <f>ROUND((E688*F688),0)</f>
        <v>17411</v>
      </c>
    </row>
    <row r="689" spans="1:7" ht="15.75">
      <c r="A689" s="31"/>
      <c r="B689" s="4"/>
      <c r="C689" s="45"/>
      <c r="D689" s="16"/>
      <c r="E689" s="40"/>
      <c r="F689" s="126"/>
      <c r="G689" s="17"/>
    </row>
    <row r="690" spans="1:7" ht="15.75">
      <c r="A690" s="27"/>
      <c r="B690" s="43"/>
      <c r="C690" s="2"/>
      <c r="D690" s="16"/>
      <c r="E690" s="40"/>
      <c r="F690" s="126"/>
      <c r="G690" s="17"/>
    </row>
    <row r="691" spans="1:7" ht="15.75">
      <c r="A691" s="3" t="s">
        <v>356</v>
      </c>
      <c r="B691" s="2" t="s">
        <v>92</v>
      </c>
      <c r="C691" s="71" t="s">
        <v>450</v>
      </c>
      <c r="D691" s="16" t="str">
        <f>'[5]luongngay'!C691</f>
        <v>1KS3</v>
      </c>
      <c r="E691" s="40">
        <f>luongngay!F691</f>
        <v>212325.07692307694</v>
      </c>
      <c r="F691" s="126">
        <v>0.05</v>
      </c>
      <c r="G691" s="17">
        <f>ROUND((E691*F691),0)</f>
        <v>10616</v>
      </c>
    </row>
    <row r="692" spans="1:7" ht="15.75">
      <c r="A692" s="3"/>
      <c r="B692" s="18"/>
      <c r="C692" s="9"/>
      <c r="D692" s="16"/>
      <c r="E692" s="40"/>
      <c r="F692" s="128"/>
      <c r="G692" s="17"/>
    </row>
    <row r="693" spans="1:7" ht="15.75">
      <c r="A693" s="27"/>
      <c r="B693" s="43"/>
      <c r="C693" s="9"/>
      <c r="D693" s="16"/>
      <c r="E693" s="40"/>
      <c r="F693" s="128"/>
      <c r="G693" s="17"/>
    </row>
    <row r="694" spans="1:7" ht="15.75">
      <c r="A694" s="3" t="s">
        <v>358</v>
      </c>
      <c r="B694" s="18" t="s">
        <v>359</v>
      </c>
      <c r="C694" s="71" t="s">
        <v>444</v>
      </c>
      <c r="D694" s="16" t="str">
        <f>'[5]luongngay'!C694</f>
        <v>1KS3</v>
      </c>
      <c r="E694" s="40">
        <f>luongngay!F694</f>
        <v>212325.07692307694</v>
      </c>
      <c r="F694" s="126">
        <v>2</v>
      </c>
      <c r="G694" s="17">
        <f>ROUND((E694*F694),0)</f>
        <v>424650</v>
      </c>
    </row>
    <row r="695" spans="1:7" ht="15.75">
      <c r="A695" s="3"/>
      <c r="B695" s="18"/>
      <c r="C695" s="9"/>
      <c r="D695" s="16"/>
      <c r="E695" s="40"/>
      <c r="F695" s="126"/>
      <c r="G695" s="17"/>
    </row>
    <row r="696" spans="1:7" ht="15.75">
      <c r="A696" s="31"/>
      <c r="B696" s="45"/>
      <c r="C696" s="2"/>
      <c r="D696" s="16"/>
      <c r="E696" s="40"/>
      <c r="F696" s="126"/>
      <c r="G696" s="17"/>
    </row>
    <row r="697" spans="1:7" ht="31.5">
      <c r="A697" s="31" t="s">
        <v>360</v>
      </c>
      <c r="B697" s="45" t="s">
        <v>361</v>
      </c>
      <c r="C697" s="9"/>
      <c r="D697" s="16"/>
      <c r="E697" s="40"/>
      <c r="F697" s="126"/>
      <c r="G697" s="17"/>
    </row>
    <row r="698" spans="1:7" ht="15.75">
      <c r="A698" s="3" t="s">
        <v>362</v>
      </c>
      <c r="B698" s="18" t="s">
        <v>186</v>
      </c>
      <c r="C698" s="71" t="s">
        <v>444</v>
      </c>
      <c r="D698" s="16" t="str">
        <f>'[5]luongngay'!C698</f>
        <v>1KS3</v>
      </c>
      <c r="E698" s="40">
        <f>luongngay!F698</f>
        <v>212325.07692307694</v>
      </c>
      <c r="F698" s="126">
        <v>0.5</v>
      </c>
      <c r="G698" s="17">
        <f>ROUND((E698*F698),0)</f>
        <v>106163</v>
      </c>
    </row>
    <row r="699" spans="1:7" ht="15.75">
      <c r="A699" s="3"/>
      <c r="B699" s="2"/>
      <c r="C699" s="2"/>
      <c r="D699" s="16"/>
      <c r="E699" s="40"/>
      <c r="F699" s="126"/>
      <c r="G699" s="17"/>
    </row>
    <row r="700" spans="1:7" ht="15.75">
      <c r="A700" s="3"/>
      <c r="B700" s="18"/>
      <c r="C700" s="9"/>
      <c r="D700" s="16"/>
      <c r="E700" s="40"/>
      <c r="F700" s="126"/>
      <c r="G700" s="17"/>
    </row>
    <row r="701" spans="1:7" ht="15.75">
      <c r="A701" s="3" t="s">
        <v>363</v>
      </c>
      <c r="B701" s="18" t="s">
        <v>364</v>
      </c>
      <c r="C701" s="2"/>
      <c r="D701" s="16"/>
      <c r="E701" s="40"/>
      <c r="F701" s="126"/>
      <c r="G701" s="17"/>
    </row>
    <row r="702" spans="1:7" ht="15.75">
      <c r="A702" s="3" t="s">
        <v>365</v>
      </c>
      <c r="B702" s="18" t="s">
        <v>366</v>
      </c>
      <c r="C702" s="71" t="s">
        <v>464</v>
      </c>
      <c r="D702" s="16" t="str">
        <f>'[5]luongngay'!C702</f>
        <v>3KTV4</v>
      </c>
      <c r="E702" s="40">
        <f>luongngay!F702</f>
        <v>522319.76923076925</v>
      </c>
      <c r="F702" s="126">
        <v>0.5</v>
      </c>
      <c r="G702" s="17">
        <f>ROUND((E702*F702),0)</f>
        <v>261160</v>
      </c>
    </row>
    <row r="703" spans="1:7" ht="15.75">
      <c r="A703" s="3"/>
      <c r="B703" s="22"/>
      <c r="C703" s="9"/>
      <c r="D703" s="16"/>
      <c r="E703" s="40"/>
      <c r="F703" s="126"/>
      <c r="G703" s="17"/>
    </row>
    <row r="704" spans="1:7" ht="15.75">
      <c r="A704" s="3"/>
      <c r="B704" s="22"/>
      <c r="C704" s="2"/>
      <c r="D704" s="16"/>
      <c r="E704" s="40"/>
      <c r="F704" s="126"/>
      <c r="G704" s="17"/>
    </row>
    <row r="705" spans="1:7" ht="15.75">
      <c r="A705" s="3" t="s">
        <v>368</v>
      </c>
      <c r="B705" s="18" t="s">
        <v>369</v>
      </c>
      <c r="C705" s="71" t="s">
        <v>464</v>
      </c>
      <c r="D705" s="16" t="str">
        <f>'[5]luongngay'!C705</f>
        <v>3KTV4</v>
      </c>
      <c r="E705" s="40">
        <f>luongngay!F705</f>
        <v>522319.76923076925</v>
      </c>
      <c r="F705" s="126">
        <v>0.4</v>
      </c>
      <c r="G705" s="17">
        <f>ROUND((E705*F705),0)</f>
        <v>208928</v>
      </c>
    </row>
    <row r="706" spans="1:7" ht="15.75" customHeight="1">
      <c r="A706" s="31"/>
      <c r="B706" s="48"/>
      <c r="C706" s="2"/>
      <c r="D706" s="16"/>
      <c r="E706" s="40"/>
      <c r="F706" s="126"/>
      <c r="G706" s="17"/>
    </row>
    <row r="707" spans="1:7" ht="16.5" customHeight="1">
      <c r="A707" s="28"/>
      <c r="B707" s="44"/>
      <c r="C707" s="9"/>
      <c r="D707" s="16"/>
      <c r="E707" s="40"/>
      <c r="F707" s="126"/>
      <c r="G707" s="17"/>
    </row>
    <row r="708" spans="1:7" ht="21.75" customHeight="1">
      <c r="A708" s="31" t="s">
        <v>370</v>
      </c>
      <c r="B708" s="4" t="s">
        <v>371</v>
      </c>
      <c r="C708" s="71" t="s">
        <v>444</v>
      </c>
      <c r="D708" s="16" t="str">
        <f>'[5]luongngay'!C708</f>
        <v>1KS3</v>
      </c>
      <c r="E708" s="40">
        <f>luongngay!F708</f>
        <v>212325.07692307694</v>
      </c>
      <c r="F708" s="126">
        <v>0.5</v>
      </c>
      <c r="G708" s="17">
        <f>ROUND((E708*F708),0)</f>
        <v>106163</v>
      </c>
    </row>
    <row r="709" spans="1:7" ht="15.75" customHeight="1">
      <c r="A709" s="3"/>
      <c r="B709" s="50"/>
      <c r="C709" s="9"/>
      <c r="D709" s="16"/>
      <c r="E709" s="40"/>
      <c r="F709" s="128"/>
      <c r="G709" s="22"/>
    </row>
    <row r="710" spans="1:7" ht="14.25" customHeight="1">
      <c r="A710" s="3"/>
      <c r="B710" s="51"/>
      <c r="C710" s="9"/>
      <c r="D710" s="16"/>
      <c r="E710" s="40"/>
      <c r="F710" s="128"/>
      <c r="G710" s="17"/>
    </row>
    <row r="711" spans="1:7" ht="33.75" customHeight="1">
      <c r="A711" s="31"/>
      <c r="B711" s="98" t="s">
        <v>372</v>
      </c>
      <c r="C711" s="9"/>
      <c r="D711" s="16"/>
      <c r="E711" s="40"/>
      <c r="F711" s="128"/>
      <c r="G711" s="17"/>
    </row>
    <row r="712" spans="1:7" ht="39" customHeight="1">
      <c r="A712" s="32" t="s">
        <v>18</v>
      </c>
      <c r="B712" s="103" t="s">
        <v>373</v>
      </c>
      <c r="C712" s="2"/>
      <c r="D712" s="16"/>
      <c r="E712" s="40"/>
      <c r="F712" s="128"/>
      <c r="G712" s="22"/>
    </row>
    <row r="713" spans="1:7" ht="30.75" customHeight="1">
      <c r="A713" s="102" t="s">
        <v>180</v>
      </c>
      <c r="B713" s="45" t="s">
        <v>374</v>
      </c>
      <c r="C713" s="9"/>
      <c r="D713" s="16"/>
      <c r="E713" s="40"/>
      <c r="F713" s="128"/>
      <c r="G713" s="69">
        <f>SUM(G714:G748)</f>
        <v>1614729</v>
      </c>
    </row>
    <row r="714" spans="1:7" ht="15.75" customHeight="1">
      <c r="A714" s="120" t="s">
        <v>375</v>
      </c>
      <c r="B714" s="2" t="s">
        <v>94</v>
      </c>
      <c r="C714" s="2"/>
      <c r="D714" s="16"/>
      <c r="E714" s="40"/>
      <c r="F714" s="128"/>
      <c r="G714" s="17"/>
    </row>
    <row r="715" spans="1:7" ht="31.5" customHeight="1">
      <c r="A715" s="120" t="s">
        <v>376</v>
      </c>
      <c r="B715" s="2" t="s">
        <v>377</v>
      </c>
      <c r="C715" s="71" t="s">
        <v>465</v>
      </c>
      <c r="D715" s="16" t="str">
        <f>'[5]luongngay'!C715</f>
        <v>2KS4</v>
      </c>
      <c r="E715" s="40">
        <f>luongngay!F715</f>
        <v>471361.23076923075</v>
      </c>
      <c r="F715" s="126">
        <v>0.35</v>
      </c>
      <c r="G715" s="17">
        <f>ROUND((E715*F715),0)</f>
        <v>164976</v>
      </c>
    </row>
    <row r="716" spans="1:7" ht="15.75" customHeight="1">
      <c r="A716" s="3"/>
      <c r="B716" s="2"/>
      <c r="C716" s="9"/>
      <c r="D716" s="16"/>
      <c r="E716" s="40"/>
      <c r="F716" s="126"/>
      <c r="G716" s="17"/>
    </row>
    <row r="717" spans="1:7" ht="15.75" customHeight="1">
      <c r="A717" s="3"/>
      <c r="B717" s="2"/>
      <c r="C717" s="2"/>
      <c r="D717" s="16"/>
      <c r="E717" s="40"/>
      <c r="F717" s="126"/>
      <c r="G717" s="17"/>
    </row>
    <row r="718" spans="1:7" ht="33.75" customHeight="1">
      <c r="A718" s="120" t="s">
        <v>379</v>
      </c>
      <c r="B718" s="2" t="s">
        <v>380</v>
      </c>
      <c r="C718" s="71" t="s">
        <v>465</v>
      </c>
      <c r="D718" s="16" t="str">
        <f>'[5]luongngay'!C718</f>
        <v>2KS4</v>
      </c>
      <c r="E718" s="40">
        <f>luongngay!F718</f>
        <v>471361.23076923075</v>
      </c>
      <c r="F718" s="126">
        <v>0.3</v>
      </c>
      <c r="G718" s="17">
        <f>ROUND((E718*F718),0)</f>
        <v>141408</v>
      </c>
    </row>
    <row r="719" spans="1:7" ht="18" customHeight="1">
      <c r="A719" s="31"/>
      <c r="B719" s="45"/>
      <c r="C719" s="9"/>
      <c r="D719" s="16"/>
      <c r="E719" s="40"/>
      <c r="F719" s="126"/>
      <c r="G719" s="17"/>
    </row>
    <row r="720" spans="1:7" ht="15.75">
      <c r="A720" s="3"/>
      <c r="B720" s="2"/>
      <c r="C720" s="2"/>
      <c r="D720" s="16"/>
      <c r="E720" s="40"/>
      <c r="F720" s="126"/>
      <c r="G720" s="17"/>
    </row>
    <row r="721" spans="1:7" ht="15.75">
      <c r="A721" s="120" t="s">
        <v>381</v>
      </c>
      <c r="B721" s="2" t="s">
        <v>202</v>
      </c>
      <c r="C721" s="71" t="s">
        <v>466</v>
      </c>
      <c r="D721" s="16" t="str">
        <f>'[5]luongngay'!C721</f>
        <v>2KS4</v>
      </c>
      <c r="E721" s="40">
        <f>luongngay!F721</f>
        <v>471361.23076923075</v>
      </c>
      <c r="F721" s="126">
        <v>0.45</v>
      </c>
      <c r="G721" s="17">
        <f>ROUND((E721*F721),0)</f>
        <v>212113</v>
      </c>
    </row>
    <row r="722" spans="1:7" ht="12.75" customHeight="1">
      <c r="A722" s="3"/>
      <c r="B722" s="2"/>
      <c r="C722" s="9"/>
      <c r="D722" s="16"/>
      <c r="E722" s="40"/>
      <c r="F722" s="126"/>
      <c r="G722" s="17"/>
    </row>
    <row r="723" spans="1:7" ht="15.75">
      <c r="A723" s="3"/>
      <c r="B723" s="2"/>
      <c r="C723" s="2"/>
      <c r="D723" s="16"/>
      <c r="E723" s="40"/>
      <c r="F723" s="126"/>
      <c r="G723" s="17"/>
    </row>
    <row r="724" spans="1:7" ht="15.75">
      <c r="A724" s="120" t="s">
        <v>382</v>
      </c>
      <c r="B724" s="2" t="s">
        <v>195</v>
      </c>
      <c r="C724" s="71"/>
      <c r="D724" s="16"/>
      <c r="E724" s="40"/>
      <c r="F724" s="126"/>
      <c r="G724" s="17"/>
    </row>
    <row r="725" spans="1:7" ht="15.75">
      <c r="A725" s="3"/>
      <c r="B725" s="2"/>
      <c r="C725" s="9"/>
      <c r="D725" s="16"/>
      <c r="E725" s="40"/>
      <c r="F725" s="126"/>
      <c r="G725" s="17"/>
    </row>
    <row r="726" spans="1:7" ht="15.75">
      <c r="A726" s="28"/>
      <c r="B726" s="44"/>
      <c r="C726" s="2"/>
      <c r="D726" s="16"/>
      <c r="E726" s="40"/>
      <c r="F726" s="126"/>
      <c r="G726" s="17"/>
    </row>
    <row r="727" spans="1:7" ht="31.5">
      <c r="A727" s="120" t="s">
        <v>383</v>
      </c>
      <c r="B727" s="2" t="s">
        <v>60</v>
      </c>
      <c r="C727" s="71" t="s">
        <v>467</v>
      </c>
      <c r="D727" s="16" t="str">
        <f>'[5]luongngay'!C727</f>
        <v>2KS4</v>
      </c>
      <c r="E727" s="40">
        <f>luongngay!F727</f>
        <v>471361.23076923075</v>
      </c>
      <c r="F727" s="126">
        <v>0.3</v>
      </c>
      <c r="G727" s="17">
        <f>ROUND((E727*F727),0)</f>
        <v>141408</v>
      </c>
    </row>
    <row r="728" spans="1:7" ht="15.75">
      <c r="A728" s="3"/>
      <c r="B728" s="2"/>
      <c r="C728" s="9"/>
      <c r="D728" s="16"/>
      <c r="E728" s="40"/>
      <c r="F728" s="126"/>
      <c r="G728" s="17"/>
    </row>
    <row r="729" spans="1:7" ht="15.75">
      <c r="A729" s="27"/>
      <c r="B729" s="44"/>
      <c r="C729" s="2"/>
      <c r="D729" s="16"/>
      <c r="E729" s="40"/>
      <c r="F729" s="126"/>
      <c r="G729" s="17"/>
    </row>
    <row r="730" spans="1:7" ht="15.75">
      <c r="A730" s="120" t="s">
        <v>384</v>
      </c>
      <c r="B730" s="2" t="s">
        <v>355</v>
      </c>
      <c r="C730" s="71" t="s">
        <v>466</v>
      </c>
      <c r="D730" s="16" t="str">
        <f>'[5]luongngay'!C730</f>
        <v>2KS4</v>
      </c>
      <c r="E730" s="40">
        <f>luongngay!F730</f>
        <v>471361.23076923075</v>
      </c>
      <c r="F730" s="126">
        <v>0.25</v>
      </c>
      <c r="G730" s="17">
        <f>ROUND((E730*F730),0)</f>
        <v>117840</v>
      </c>
    </row>
    <row r="731" spans="1:7" ht="15.75">
      <c r="A731" s="31"/>
      <c r="B731" s="2"/>
      <c r="C731" s="9"/>
      <c r="D731" s="16"/>
      <c r="E731" s="40"/>
      <c r="F731" s="126"/>
      <c r="G731" s="17"/>
    </row>
    <row r="732" spans="1:7" ht="15.75">
      <c r="A732" s="27"/>
      <c r="B732" s="44"/>
      <c r="C732" s="18"/>
      <c r="D732" s="16"/>
      <c r="E732" s="40"/>
      <c r="F732" s="126"/>
      <c r="G732" s="17"/>
    </row>
    <row r="733" spans="1:7" ht="20.25" customHeight="1">
      <c r="A733" s="120" t="s">
        <v>385</v>
      </c>
      <c r="B733" s="2" t="s">
        <v>386</v>
      </c>
      <c r="C733" s="71" t="s">
        <v>466</v>
      </c>
      <c r="D733" s="16" t="str">
        <f>'[5]luongngay'!C733</f>
        <v>2KS4</v>
      </c>
      <c r="E733" s="40">
        <f>luongngay!F733</f>
        <v>471361.23076923075</v>
      </c>
      <c r="F733" s="126">
        <v>0.3</v>
      </c>
      <c r="G733" s="17">
        <f>ROUND((E733*F733),0)</f>
        <v>141408</v>
      </c>
    </row>
    <row r="734" spans="1:7" ht="15.75">
      <c r="A734" s="31"/>
      <c r="B734" s="2"/>
      <c r="C734" s="18"/>
      <c r="D734" s="16"/>
      <c r="E734" s="40"/>
      <c r="F734" s="126"/>
      <c r="G734" s="17"/>
    </row>
    <row r="735" spans="1:7" ht="15.75">
      <c r="A735" s="31"/>
      <c r="B735" s="2"/>
      <c r="C735" s="9"/>
      <c r="D735" s="16"/>
      <c r="E735" s="40"/>
      <c r="F735" s="126"/>
      <c r="G735" s="17"/>
    </row>
    <row r="736" spans="1:7" ht="31.5">
      <c r="A736" s="120" t="s">
        <v>387</v>
      </c>
      <c r="B736" s="2" t="s">
        <v>201</v>
      </c>
      <c r="C736" s="71" t="s">
        <v>467</v>
      </c>
      <c r="D736" s="16" t="str">
        <f>'[5]luongngay'!C736</f>
        <v>2KS4</v>
      </c>
      <c r="E736" s="40">
        <f>luongngay!F736</f>
        <v>471361.23076923075</v>
      </c>
      <c r="F736" s="126">
        <v>0.35</v>
      </c>
      <c r="G736" s="17">
        <f>ROUND((E736*F736),0)*2</f>
        <v>329952</v>
      </c>
    </row>
    <row r="737" spans="1:7" ht="15.75">
      <c r="A737" s="31"/>
      <c r="B737" s="2"/>
      <c r="C737" s="45"/>
      <c r="D737" s="16"/>
      <c r="E737" s="40"/>
      <c r="F737" s="126"/>
      <c r="G737" s="17"/>
    </row>
    <row r="738" spans="1:7" ht="15.75">
      <c r="A738" s="27"/>
      <c r="B738" s="44"/>
      <c r="C738" s="2"/>
      <c r="D738" s="16"/>
      <c r="E738" s="40"/>
      <c r="F738" s="126"/>
      <c r="G738" s="17"/>
    </row>
    <row r="739" spans="1:7" ht="31.5">
      <c r="A739" s="120" t="s">
        <v>388</v>
      </c>
      <c r="B739" s="18" t="s">
        <v>78</v>
      </c>
      <c r="C739" s="71" t="s">
        <v>467</v>
      </c>
      <c r="D739" s="16" t="str">
        <f>'[5]luongngay'!C739</f>
        <v>2KS4</v>
      </c>
      <c r="E739" s="40">
        <f>luongngay!F739</f>
        <v>471361.23076923075</v>
      </c>
      <c r="F739" s="126">
        <v>0.4</v>
      </c>
      <c r="G739" s="17">
        <f>ROUND((E739*F739),0)</f>
        <v>188544</v>
      </c>
    </row>
    <row r="740" spans="1:7" ht="15.75">
      <c r="A740" s="31"/>
      <c r="B740" s="2"/>
      <c r="C740" s="2"/>
      <c r="D740" s="16"/>
      <c r="E740" s="40"/>
      <c r="F740" s="126"/>
      <c r="G740" s="17"/>
    </row>
    <row r="741" spans="1:7" ht="15.75">
      <c r="A741" s="85"/>
      <c r="B741" s="86"/>
      <c r="C741" s="9"/>
      <c r="D741" s="16"/>
      <c r="E741" s="40"/>
      <c r="F741" s="126"/>
      <c r="G741" s="17"/>
    </row>
    <row r="742" spans="1:7" ht="31.5">
      <c r="A742" s="120" t="s">
        <v>389</v>
      </c>
      <c r="B742" s="2" t="s">
        <v>90</v>
      </c>
      <c r="C742" s="71" t="s">
        <v>468</v>
      </c>
      <c r="D742" s="16" t="str">
        <f>'[5]luongngay'!C742</f>
        <v>2KS2</v>
      </c>
      <c r="E742" s="40">
        <f>luongngay!F742</f>
        <v>377938.07692307694</v>
      </c>
      <c r="F742" s="126">
        <v>0.1</v>
      </c>
      <c r="G742" s="17">
        <f>ROUND((E742*F742),0)</f>
        <v>37794</v>
      </c>
    </row>
    <row r="743" spans="1:7" ht="15.75">
      <c r="A743" s="3"/>
      <c r="B743" s="2"/>
      <c r="C743" s="9"/>
      <c r="D743" s="16"/>
      <c r="E743" s="40"/>
      <c r="F743" s="126"/>
      <c r="G743" s="17"/>
    </row>
    <row r="744" spans="1:7" ht="15.75">
      <c r="A744" s="3"/>
      <c r="B744" s="2"/>
      <c r="C744" s="2"/>
      <c r="D744" s="16"/>
      <c r="E744" s="40"/>
      <c r="F744" s="126"/>
      <c r="G744" s="17"/>
    </row>
    <row r="745" spans="1:7" ht="15.75">
      <c r="A745" s="120" t="s">
        <v>391</v>
      </c>
      <c r="B745" s="2" t="s">
        <v>92</v>
      </c>
      <c r="C745" s="71" t="s">
        <v>469</v>
      </c>
      <c r="D745" s="16" t="str">
        <f>'[5]luongngay'!C745</f>
        <v>2KS3</v>
      </c>
      <c r="E745" s="40">
        <f>luongngay!F745</f>
        <v>424650.1538461539</v>
      </c>
      <c r="F745" s="126">
        <v>0.15</v>
      </c>
      <c r="G745" s="17">
        <f>ROUND((E745*F745),0)</f>
        <v>63698</v>
      </c>
    </row>
    <row r="746" spans="1:7" ht="15.75">
      <c r="A746" s="3"/>
      <c r="B746" s="2"/>
      <c r="C746" s="45"/>
      <c r="D746" s="16"/>
      <c r="E746" s="40"/>
      <c r="F746" s="126"/>
      <c r="G746" s="17"/>
    </row>
    <row r="747" spans="1:7" ht="15.75">
      <c r="A747" s="31"/>
      <c r="B747" s="2"/>
      <c r="C747" s="9"/>
      <c r="D747" s="16"/>
      <c r="E747" s="40"/>
      <c r="F747" s="126"/>
      <c r="G747" s="17"/>
    </row>
    <row r="748" spans="1:7" ht="31.5">
      <c r="A748" s="120" t="s">
        <v>392</v>
      </c>
      <c r="B748" s="18" t="s">
        <v>393</v>
      </c>
      <c r="C748" s="71" t="s">
        <v>470</v>
      </c>
      <c r="D748" s="16" t="str">
        <f>'[5]luongngay'!C748</f>
        <v>2KS2</v>
      </c>
      <c r="E748" s="40">
        <f>luongngay!F748</f>
        <v>377938.07692307694</v>
      </c>
      <c r="F748" s="126">
        <v>0.2</v>
      </c>
      <c r="G748" s="17">
        <f>ROUND((E748*F748),0)</f>
        <v>75588</v>
      </c>
    </row>
    <row r="749" spans="1:7" ht="15.75">
      <c r="A749" s="3"/>
      <c r="B749" s="2"/>
      <c r="C749" s="9"/>
      <c r="D749" s="16"/>
      <c r="E749" s="40"/>
      <c r="F749" s="126"/>
      <c r="G749" s="17"/>
    </row>
    <row r="750" spans="1:7" ht="15.75">
      <c r="A750" s="3"/>
      <c r="B750" s="18"/>
      <c r="C750" s="45"/>
      <c r="D750" s="16"/>
      <c r="E750" s="40"/>
      <c r="F750" s="126"/>
      <c r="G750" s="22"/>
    </row>
    <row r="751" spans="1:7" ht="15.75">
      <c r="A751" s="102" t="s">
        <v>182</v>
      </c>
      <c r="B751" s="45" t="s">
        <v>394</v>
      </c>
      <c r="C751" s="45"/>
      <c r="D751" s="16"/>
      <c r="E751" s="40"/>
      <c r="F751" s="126"/>
      <c r="G751" s="69">
        <f>SUM(G753:G799)</f>
        <v>1794147</v>
      </c>
    </row>
    <row r="752" spans="1:7" ht="21.75" customHeight="1">
      <c r="A752" s="120" t="s">
        <v>184</v>
      </c>
      <c r="B752" s="2" t="s">
        <v>94</v>
      </c>
      <c r="C752" s="9"/>
      <c r="D752" s="16"/>
      <c r="E752" s="40"/>
      <c r="F752" s="126"/>
      <c r="G752" s="17"/>
    </row>
    <row r="753" spans="1:7" ht="15.75">
      <c r="A753" s="120" t="s">
        <v>395</v>
      </c>
      <c r="B753" s="2" t="s">
        <v>377</v>
      </c>
      <c r="C753" s="71" t="s">
        <v>471</v>
      </c>
      <c r="D753" s="16" t="str">
        <f>'[5]luongngay'!C753</f>
        <v>1KS3</v>
      </c>
      <c r="E753" s="40">
        <f>luongngay!F753</f>
        <v>212325.07692307694</v>
      </c>
      <c r="F753" s="126">
        <v>0.8</v>
      </c>
      <c r="G753" s="17">
        <f>ROUND((E753*F753),0)</f>
        <v>169860</v>
      </c>
    </row>
    <row r="754" spans="1:7" ht="15.75">
      <c r="A754" s="3"/>
      <c r="B754" s="18"/>
      <c r="C754" s="9"/>
      <c r="D754" s="16"/>
      <c r="E754" s="40"/>
      <c r="F754" s="126"/>
      <c r="G754" s="17"/>
    </row>
    <row r="755" spans="1:7" ht="15.75">
      <c r="A755" s="3"/>
      <c r="B755" s="18"/>
      <c r="C755" s="2"/>
      <c r="D755" s="16"/>
      <c r="E755" s="40"/>
      <c r="F755" s="126"/>
      <c r="G755" s="17"/>
    </row>
    <row r="756" spans="1:7" ht="15.75">
      <c r="A756" s="120" t="s">
        <v>396</v>
      </c>
      <c r="B756" s="2" t="s">
        <v>397</v>
      </c>
      <c r="C756" s="71" t="s">
        <v>471</v>
      </c>
      <c r="D756" s="16" t="str">
        <f>'[5]luongngay'!C756</f>
        <v>1KS3</v>
      </c>
      <c r="E756" s="40">
        <f>luongngay!F756</f>
        <v>212325.07692307694</v>
      </c>
      <c r="F756" s="126">
        <v>0.3</v>
      </c>
      <c r="G756" s="17">
        <f>ROUND((E756*F756),0)</f>
        <v>63698</v>
      </c>
    </row>
    <row r="757" spans="1:7" ht="15.75">
      <c r="A757" s="3"/>
      <c r="B757" s="18"/>
      <c r="C757" s="2"/>
      <c r="D757" s="16"/>
      <c r="E757" s="40"/>
      <c r="F757" s="126"/>
      <c r="G757" s="17"/>
    </row>
    <row r="758" spans="1:7" ht="15.75">
      <c r="A758" s="3"/>
      <c r="B758" s="18"/>
      <c r="C758" s="9"/>
      <c r="D758" s="16"/>
      <c r="E758" s="40"/>
      <c r="F758" s="126"/>
      <c r="G758" s="17"/>
    </row>
    <row r="759" spans="1:7" ht="15.75">
      <c r="A759" s="120" t="s">
        <v>398</v>
      </c>
      <c r="B759" s="2" t="s">
        <v>399</v>
      </c>
      <c r="C759" s="71" t="s">
        <v>471</v>
      </c>
      <c r="D759" s="16" t="str">
        <f>'[5]luongngay'!C759</f>
        <v>1KS3</v>
      </c>
      <c r="E759" s="40">
        <f>luongngay!F759</f>
        <v>212325.07692307694</v>
      </c>
      <c r="F759" s="126">
        <v>0.25</v>
      </c>
      <c r="G759" s="17">
        <f>ROUND((E759*F759),0)</f>
        <v>53081</v>
      </c>
    </row>
    <row r="760" spans="1:7" ht="15.75">
      <c r="A760" s="3"/>
      <c r="B760" s="18"/>
      <c r="C760" s="9"/>
      <c r="D760" s="16"/>
      <c r="E760" s="40"/>
      <c r="F760" s="126"/>
      <c r="G760" s="17"/>
    </row>
    <row r="761" spans="1:7" ht="15.75">
      <c r="A761" s="3"/>
      <c r="B761" s="18"/>
      <c r="C761" s="2"/>
      <c r="D761" s="16"/>
      <c r="E761" s="40"/>
      <c r="F761" s="126"/>
      <c r="G761" s="17"/>
    </row>
    <row r="762" spans="1:7" ht="15.75">
      <c r="A762" s="120" t="s">
        <v>400</v>
      </c>
      <c r="B762" s="2" t="s">
        <v>401</v>
      </c>
      <c r="C762" s="71" t="s">
        <v>471</v>
      </c>
      <c r="D762" s="16" t="str">
        <f>'[5]luongngay'!C762</f>
        <v>1KS3</v>
      </c>
      <c r="E762" s="40">
        <f>luongngay!F762</f>
        <v>212325.07692307694</v>
      </c>
      <c r="F762" s="126">
        <v>0.25</v>
      </c>
      <c r="G762" s="17">
        <f>ROUND((E762*F762),0)</f>
        <v>53081</v>
      </c>
    </row>
    <row r="763" spans="1:7" ht="15.75">
      <c r="A763" s="3"/>
      <c r="B763" s="18"/>
      <c r="C763" s="2"/>
      <c r="D763" s="16"/>
      <c r="E763" s="40"/>
      <c r="F763" s="126"/>
      <c r="G763" s="17"/>
    </row>
    <row r="764" spans="1:7" ht="15.75">
      <c r="A764" s="3"/>
      <c r="B764" s="18"/>
      <c r="C764" s="9"/>
      <c r="D764" s="16"/>
      <c r="E764" s="40"/>
      <c r="F764" s="126"/>
      <c r="G764" s="17"/>
    </row>
    <row r="765" spans="1:7" ht="20.25" customHeight="1">
      <c r="A765" s="120" t="s">
        <v>402</v>
      </c>
      <c r="B765" s="2" t="s">
        <v>403</v>
      </c>
      <c r="C765" s="71" t="s">
        <v>471</v>
      </c>
      <c r="D765" s="16" t="str">
        <f>'[5]luongngay'!C765</f>
        <v>1KS3</v>
      </c>
      <c r="E765" s="40">
        <f>luongngay!F765</f>
        <v>212325.07692307694</v>
      </c>
      <c r="F765" s="126">
        <v>0.25</v>
      </c>
      <c r="G765" s="17">
        <f>ROUND((E765*F765),0)</f>
        <v>53081</v>
      </c>
    </row>
    <row r="766" spans="1:7" ht="15.75">
      <c r="A766" s="3"/>
      <c r="B766" s="18"/>
      <c r="C766" s="18"/>
      <c r="D766" s="16"/>
      <c r="E766" s="40"/>
      <c r="F766" s="126"/>
      <c r="G766" s="17"/>
    </row>
    <row r="767" spans="1:7" ht="15.75">
      <c r="A767" s="3"/>
      <c r="B767" s="18"/>
      <c r="C767" s="9"/>
      <c r="D767" s="16"/>
      <c r="E767" s="40"/>
      <c r="F767" s="126"/>
      <c r="G767" s="17"/>
    </row>
    <row r="768" spans="1:7" ht="15.75">
      <c r="A768" s="120" t="s">
        <v>192</v>
      </c>
      <c r="B768" s="2" t="s">
        <v>404</v>
      </c>
      <c r="C768" s="18"/>
      <c r="D768" s="16"/>
      <c r="E768" s="40"/>
      <c r="F768" s="126"/>
      <c r="G768" s="17"/>
    </row>
    <row r="769" spans="1:7" ht="15.75">
      <c r="A769" s="120" t="s">
        <v>405</v>
      </c>
      <c r="B769" s="18" t="s">
        <v>406</v>
      </c>
      <c r="C769" s="71" t="s">
        <v>472</v>
      </c>
      <c r="D769" s="16" t="str">
        <f>'[5]luongngay'!C769</f>
        <v>1KS3</v>
      </c>
      <c r="E769" s="40">
        <f>luongngay!F769</f>
        <v>212325.07692307694</v>
      </c>
      <c r="F769" s="126">
        <v>1.1</v>
      </c>
      <c r="G769" s="17">
        <f>ROUND((E769*F769),0)</f>
        <v>233558</v>
      </c>
    </row>
    <row r="770" spans="1:7" ht="15.75">
      <c r="A770" s="3"/>
      <c r="B770" s="18"/>
      <c r="C770" s="9"/>
      <c r="D770" s="16"/>
      <c r="E770" s="40"/>
      <c r="F770" s="126"/>
      <c r="G770" s="17"/>
    </row>
    <row r="771" spans="1:7" ht="15.75">
      <c r="A771" s="31"/>
      <c r="B771" s="45"/>
      <c r="C771" s="9"/>
      <c r="D771" s="16"/>
      <c r="E771" s="40"/>
      <c r="F771" s="126"/>
      <c r="G771" s="17"/>
    </row>
    <row r="772" spans="1:7" ht="15.75">
      <c r="A772" s="120" t="s">
        <v>407</v>
      </c>
      <c r="B772" s="18" t="s">
        <v>408</v>
      </c>
      <c r="C772" s="71" t="s">
        <v>472</v>
      </c>
      <c r="D772" s="16" t="str">
        <f>'[5]luongngay'!C772</f>
        <v>1KS3</v>
      </c>
      <c r="E772" s="40">
        <f>luongngay!F772</f>
        <v>212325.07692307694</v>
      </c>
      <c r="F772" s="126">
        <v>0.2</v>
      </c>
      <c r="G772" s="17">
        <f>ROUND((E772*F772),0)</f>
        <v>42465</v>
      </c>
    </row>
    <row r="773" spans="1:7" ht="15.75">
      <c r="A773" s="5"/>
      <c r="B773" s="18"/>
      <c r="C773" s="9"/>
      <c r="D773" s="16"/>
      <c r="E773" s="40"/>
      <c r="F773" s="126"/>
      <c r="G773" s="17"/>
    </row>
    <row r="774" spans="1:7" ht="15.75">
      <c r="A774" s="5"/>
      <c r="B774" s="18"/>
      <c r="C774" s="9"/>
      <c r="D774" s="16"/>
      <c r="E774" s="40"/>
      <c r="F774" s="126"/>
      <c r="G774" s="17"/>
    </row>
    <row r="775" spans="1:7" ht="15.75">
      <c r="A775" s="120" t="s">
        <v>409</v>
      </c>
      <c r="B775" s="18" t="s">
        <v>195</v>
      </c>
      <c r="C775" s="9"/>
      <c r="D775" s="16"/>
      <c r="E775" s="40"/>
      <c r="F775" s="126"/>
      <c r="G775" s="17"/>
    </row>
    <row r="776" spans="1:7" ht="15.75">
      <c r="A776" s="120" t="s">
        <v>410</v>
      </c>
      <c r="B776" s="18" t="s">
        <v>411</v>
      </c>
      <c r="C776" s="71" t="s">
        <v>473</v>
      </c>
      <c r="D776" s="16" t="str">
        <f>'[5]luongngay'!C776</f>
        <v>1KS3</v>
      </c>
      <c r="E776" s="40">
        <f>luongngay!F776</f>
        <v>212325.07692307694</v>
      </c>
      <c r="F776" s="126">
        <v>0.8</v>
      </c>
      <c r="G776" s="17">
        <f>ROUND((E776*F776),0)</f>
        <v>169860</v>
      </c>
    </row>
    <row r="777" spans="1:7" ht="15.75">
      <c r="A777" s="120"/>
      <c r="B777" s="18"/>
      <c r="C777" s="9"/>
      <c r="D777" s="16"/>
      <c r="E777" s="40"/>
      <c r="F777" s="126"/>
      <c r="G777" s="17"/>
    </row>
    <row r="778" spans="1:7" ht="15.75">
      <c r="A778" s="31"/>
      <c r="B778" s="45"/>
      <c r="C778" s="9"/>
      <c r="D778" s="16"/>
      <c r="E778" s="40"/>
      <c r="F778" s="126"/>
      <c r="G778" s="17"/>
    </row>
    <row r="779" spans="1:7" ht="15.75">
      <c r="A779" s="120" t="s">
        <v>412</v>
      </c>
      <c r="B779" s="18" t="s">
        <v>413</v>
      </c>
      <c r="C779" s="71" t="s">
        <v>472</v>
      </c>
      <c r="D779" s="16" t="str">
        <f>'[5]luongngay'!C779</f>
        <v>1KS3</v>
      </c>
      <c r="E779" s="40">
        <f>luongngay!F779</f>
        <v>212325.07692307694</v>
      </c>
      <c r="F779" s="126">
        <v>0.1</v>
      </c>
      <c r="G779" s="17">
        <f>ROUND((E779*F779),0)</f>
        <v>21233</v>
      </c>
    </row>
    <row r="780" spans="1:7" ht="15.75">
      <c r="A780" s="5"/>
      <c r="B780" s="18"/>
      <c r="C780" s="9"/>
      <c r="D780" s="16"/>
      <c r="E780" s="40"/>
      <c r="F780" s="126"/>
      <c r="G780" s="17"/>
    </row>
    <row r="781" spans="1:7" ht="15.75">
      <c r="A781" s="5"/>
      <c r="B781" s="18"/>
      <c r="C781" s="9"/>
      <c r="D781" s="16"/>
      <c r="E781" s="40"/>
      <c r="F781" s="126"/>
      <c r="G781" s="17"/>
    </row>
    <row r="782" spans="1:7" ht="15.75">
      <c r="A782" s="120" t="s">
        <v>414</v>
      </c>
      <c r="B782" s="18" t="s">
        <v>415</v>
      </c>
      <c r="C782" s="71" t="s">
        <v>472</v>
      </c>
      <c r="D782" s="16" t="str">
        <f>'[5]luongngay'!C782</f>
        <v>1KS3</v>
      </c>
      <c r="E782" s="40">
        <f>luongngay!F782</f>
        <v>212325.07692307694</v>
      </c>
      <c r="F782" s="126">
        <v>1</v>
      </c>
      <c r="G782" s="17">
        <f>ROUND((E782*F782),0)</f>
        <v>212325</v>
      </c>
    </row>
    <row r="783" spans="1:7" ht="15.75">
      <c r="A783" s="5"/>
      <c r="B783" s="2"/>
      <c r="C783" s="9"/>
      <c r="D783" s="16"/>
      <c r="E783" s="40"/>
      <c r="F783" s="126"/>
      <c r="G783" s="17"/>
    </row>
    <row r="784" spans="1:7" ht="15.75">
      <c r="A784" s="5"/>
      <c r="B784" s="2"/>
      <c r="C784" s="9"/>
      <c r="D784" s="16"/>
      <c r="E784" s="40"/>
      <c r="F784" s="126"/>
      <c r="G784" s="17"/>
    </row>
    <row r="785" spans="1:7" ht="15.75">
      <c r="A785" s="120" t="s">
        <v>416</v>
      </c>
      <c r="B785" s="2" t="s">
        <v>417</v>
      </c>
      <c r="C785" s="71" t="s">
        <v>473</v>
      </c>
      <c r="D785" s="16" t="str">
        <f>'[5]luongngay'!C785</f>
        <v>1KS3</v>
      </c>
      <c r="E785" s="40">
        <f>luongngay!F785</f>
        <v>212325.07692307694</v>
      </c>
      <c r="F785" s="126">
        <v>1</v>
      </c>
      <c r="G785" s="17">
        <f>ROUND((E785*F785),0)</f>
        <v>212325</v>
      </c>
    </row>
    <row r="786" spans="1:7" ht="15.75">
      <c r="A786" s="3"/>
      <c r="B786" s="18"/>
      <c r="C786" s="9"/>
      <c r="D786" s="16"/>
      <c r="E786" s="40"/>
      <c r="F786" s="126"/>
      <c r="G786" s="17"/>
    </row>
    <row r="787" spans="1:7" ht="15.75">
      <c r="A787" s="3"/>
      <c r="B787" s="18"/>
      <c r="C787" s="9"/>
      <c r="D787" s="16"/>
      <c r="E787" s="40"/>
      <c r="F787" s="126"/>
      <c r="G787" s="17"/>
    </row>
    <row r="788" spans="1:7" ht="15.75">
      <c r="A788" s="120" t="s">
        <v>418</v>
      </c>
      <c r="B788" s="2" t="s">
        <v>419</v>
      </c>
      <c r="C788" s="71" t="s">
        <v>473</v>
      </c>
      <c r="D788" s="16" t="str">
        <f>'[5]luongngay'!C788</f>
        <v>1KS3</v>
      </c>
      <c r="E788" s="40">
        <f>luongngay!F788</f>
        <v>212325.07692307694</v>
      </c>
      <c r="F788" s="126">
        <v>2</v>
      </c>
      <c r="G788" s="17">
        <f>ROUND((E788*F788),0)</f>
        <v>424650</v>
      </c>
    </row>
    <row r="789" spans="1:7" ht="15.75">
      <c r="A789" s="3"/>
      <c r="B789" s="18"/>
      <c r="C789" s="18"/>
      <c r="D789" s="16"/>
      <c r="E789" s="40"/>
      <c r="F789" s="126"/>
      <c r="G789" s="17"/>
    </row>
    <row r="790" spans="1:7" ht="15.75">
      <c r="A790" s="3"/>
      <c r="B790" s="18"/>
      <c r="C790" s="18"/>
      <c r="D790" s="16"/>
      <c r="E790" s="40"/>
      <c r="F790" s="126"/>
      <c r="G790" s="17"/>
    </row>
    <row r="791" spans="1:7" ht="15.75">
      <c r="A791" s="120" t="s">
        <v>420</v>
      </c>
      <c r="B791" s="18" t="s">
        <v>421</v>
      </c>
      <c r="C791" s="71" t="s">
        <v>474</v>
      </c>
      <c r="D791" s="16" t="str">
        <f>'[5]luongngay'!C791</f>
        <v>1KS3</v>
      </c>
      <c r="E791" s="40">
        <f>luongngay!F791</f>
        <v>212325.07692307694</v>
      </c>
      <c r="F791" s="126">
        <v>0.05</v>
      </c>
      <c r="G791" s="17">
        <f>ROUND((E791*F791),0)</f>
        <v>10616</v>
      </c>
    </row>
    <row r="792" spans="1:7" ht="15.75">
      <c r="A792" s="3"/>
      <c r="B792" s="18"/>
      <c r="C792" s="18"/>
      <c r="D792" s="16"/>
      <c r="E792" s="40"/>
      <c r="F792" s="126"/>
      <c r="G792" s="17"/>
    </row>
    <row r="793" spans="1:7" ht="15.75">
      <c r="A793" s="3"/>
      <c r="B793" s="18"/>
      <c r="C793" s="22"/>
      <c r="D793" s="16"/>
      <c r="E793" s="40"/>
      <c r="F793" s="126"/>
      <c r="G793" s="17"/>
    </row>
    <row r="794" spans="1:7" ht="15.75">
      <c r="A794" s="120" t="s">
        <v>422</v>
      </c>
      <c r="B794" s="2" t="s">
        <v>423</v>
      </c>
      <c r="C794" s="71" t="s">
        <v>475</v>
      </c>
      <c r="D794" s="16" t="str">
        <f>'[5]luongngay'!C794</f>
        <v>1KS3</v>
      </c>
      <c r="E794" s="40">
        <f>luongngay!F794</f>
        <v>212325.07692307694</v>
      </c>
      <c r="F794" s="126">
        <v>0.15</v>
      </c>
      <c r="G794" s="17">
        <f>ROUND((E794*F794),0)</f>
        <v>31849</v>
      </c>
    </row>
    <row r="795" spans="1:7" ht="15.75">
      <c r="A795" s="3"/>
      <c r="B795" s="2"/>
      <c r="C795" s="45"/>
      <c r="D795" s="16"/>
      <c r="E795" s="40"/>
      <c r="F795" s="126"/>
      <c r="G795" s="17"/>
    </row>
    <row r="796" spans="1:7" ht="15.75">
      <c r="A796" s="3"/>
      <c r="B796" s="18"/>
      <c r="C796" s="11"/>
      <c r="D796" s="16"/>
      <c r="E796" s="40"/>
      <c r="F796" s="125"/>
      <c r="G796" s="17"/>
    </row>
    <row r="797" spans="1:7" ht="31.5">
      <c r="A797" s="120" t="s">
        <v>424</v>
      </c>
      <c r="B797" s="2" t="s">
        <v>425</v>
      </c>
      <c r="C797" s="71" t="s">
        <v>476</v>
      </c>
      <c r="D797" s="16" t="str">
        <f>'[5]luongngay'!C797</f>
        <v>1KS3</v>
      </c>
      <c r="E797" s="40">
        <f>luongngay!F797</f>
        <v>212325.07692307694</v>
      </c>
      <c r="F797" s="125">
        <v>0.2</v>
      </c>
      <c r="G797" s="17">
        <f>ROUND((E797*F797),0)</f>
        <v>42465</v>
      </c>
    </row>
    <row r="798" spans="1:7" ht="15.75">
      <c r="A798" s="3"/>
      <c r="B798" s="2"/>
      <c r="C798" s="11"/>
      <c r="D798" s="16"/>
      <c r="E798" s="40"/>
      <c r="F798" s="125"/>
      <c r="G798" s="17"/>
    </row>
    <row r="799" spans="1:7" ht="15.75">
      <c r="A799" s="5"/>
      <c r="B799" s="18"/>
      <c r="C799" s="18"/>
      <c r="D799" s="16"/>
      <c r="E799" s="40"/>
      <c r="F799" s="125"/>
      <c r="G799" s="17"/>
    </row>
    <row r="800" spans="1:7" ht="31.5">
      <c r="A800" s="102" t="s">
        <v>426</v>
      </c>
      <c r="B800" s="45" t="s">
        <v>427</v>
      </c>
      <c r="C800" s="71" t="s">
        <v>454</v>
      </c>
      <c r="D800" s="16" t="str">
        <f>'[5]luongngay'!C800</f>
        <v>1KS3</v>
      </c>
      <c r="E800" s="40">
        <f>luongngay!F800</f>
        <v>212325.07692307694</v>
      </c>
      <c r="F800" s="125">
        <v>3.5</v>
      </c>
      <c r="G800" s="69">
        <f>ROUND((E800*F800),0)</f>
        <v>743138</v>
      </c>
    </row>
    <row r="801" spans="1:7" ht="15.75">
      <c r="A801" s="3"/>
      <c r="B801" s="2"/>
      <c r="C801" s="11"/>
      <c r="D801" s="16"/>
      <c r="E801" s="40"/>
      <c r="F801" s="125"/>
      <c r="G801" s="17"/>
    </row>
    <row r="802" spans="1:7" ht="15.75">
      <c r="A802" s="5"/>
      <c r="B802" s="18"/>
      <c r="C802" s="4"/>
      <c r="D802" s="16"/>
      <c r="E802" s="40"/>
      <c r="F802" s="125"/>
      <c r="G802" s="17"/>
    </row>
    <row r="803" spans="1:7" ht="31.5">
      <c r="A803" s="32" t="s">
        <v>19</v>
      </c>
      <c r="B803" s="103" t="s">
        <v>433</v>
      </c>
      <c r="C803" s="4"/>
      <c r="D803" s="16"/>
      <c r="E803" s="40"/>
      <c r="F803" s="125"/>
      <c r="G803" s="17"/>
    </row>
    <row r="804" spans="1:7" ht="135" customHeight="1">
      <c r="A804" s="31" t="s">
        <v>204</v>
      </c>
      <c r="B804" s="45" t="s">
        <v>428</v>
      </c>
      <c r="C804" s="45"/>
      <c r="D804" s="2" t="str">
        <f>'[5]luongngay'!$C$804</f>
        <v>Bằng 1,10 lần mức quy định cho tư vấn và làm thủ tục cung cấp tại mục I (cung cấp thông tin dữ liệu trực tiếp) chương II phần II</v>
      </c>
      <c r="E804" s="40">
        <f>'[5]luongngay'!H804</f>
        <v>0</v>
      </c>
      <c r="F804" s="125"/>
      <c r="G804" s="69">
        <f>ROUND(G713*1.1,0)</f>
        <v>1776202</v>
      </c>
    </row>
    <row r="805" spans="1:7" ht="15.75">
      <c r="A805" s="3"/>
      <c r="B805" s="2"/>
      <c r="C805" s="18"/>
      <c r="D805" s="16"/>
      <c r="E805" s="40"/>
      <c r="F805" s="125"/>
      <c r="G805" s="17"/>
    </row>
    <row r="806" spans="1:7" ht="15.75">
      <c r="A806" s="3"/>
      <c r="B806" s="2"/>
      <c r="C806" s="45"/>
      <c r="D806" s="16"/>
      <c r="E806" s="40"/>
      <c r="F806" s="125"/>
      <c r="G806" s="17"/>
    </row>
    <row r="807" spans="1:7" ht="118.5" customHeight="1">
      <c r="A807" s="31" t="s">
        <v>208</v>
      </c>
      <c r="B807" s="4" t="s">
        <v>394</v>
      </c>
      <c r="C807" s="4"/>
      <c r="D807" s="71" t="str">
        <f>'[5]luongngay'!C807</f>
        <v>Bằng mức quy định cho chuẩn bị thông tin dữ liệu tại mục I (cung cấp thông tin dữ liệu trực tiếp) chương II phần II</v>
      </c>
      <c r="E807" s="40">
        <f>'[5]luongngay'!H807</f>
        <v>0</v>
      </c>
      <c r="F807" s="125"/>
      <c r="G807" s="69">
        <f>G751</f>
        <v>1794147</v>
      </c>
    </row>
    <row r="808" spans="1:7" ht="21.75" customHeight="1">
      <c r="A808" s="3"/>
      <c r="B808" s="18"/>
      <c r="C808" s="11"/>
      <c r="D808" s="71"/>
      <c r="E808" s="40"/>
      <c r="F808" s="125"/>
      <c r="G808" s="17"/>
    </row>
    <row r="809" spans="1:7" ht="18.75" customHeight="1">
      <c r="A809" s="3"/>
      <c r="B809" s="2"/>
      <c r="C809" s="18"/>
      <c r="D809" s="71"/>
      <c r="E809" s="40"/>
      <c r="F809" s="125"/>
      <c r="G809" s="17"/>
    </row>
    <row r="810" spans="1:7" ht="41.25" customHeight="1">
      <c r="A810" s="32" t="s">
        <v>56</v>
      </c>
      <c r="B810" s="103" t="s">
        <v>429</v>
      </c>
      <c r="C810" s="11"/>
      <c r="D810" s="71"/>
      <c r="E810" s="40"/>
      <c r="F810" s="126"/>
      <c r="G810" s="17"/>
    </row>
    <row r="811" spans="1:7" ht="20.25" customHeight="1">
      <c r="A811" s="3" t="s">
        <v>290</v>
      </c>
      <c r="B811" s="18" t="s">
        <v>430</v>
      </c>
      <c r="C811" s="71" t="s">
        <v>454</v>
      </c>
      <c r="D811" s="131" t="str">
        <f>'[5]luongngay'!C811</f>
        <v>1KS3</v>
      </c>
      <c r="E811" s="40">
        <f>luongngay!F811</f>
        <v>212325.07692307694</v>
      </c>
      <c r="F811" s="125">
        <v>0.5</v>
      </c>
      <c r="G811" s="17">
        <f>ROUND((E811*F811),0)</f>
        <v>106163</v>
      </c>
    </row>
    <row r="812" spans="1:7" ht="20.25" customHeight="1">
      <c r="A812" s="3"/>
      <c r="B812" s="18"/>
      <c r="C812" s="45"/>
      <c r="D812" s="131"/>
      <c r="E812" s="40"/>
      <c r="F812" s="125"/>
      <c r="G812" s="17"/>
    </row>
    <row r="813" spans="1:7" ht="20.25" customHeight="1">
      <c r="A813" s="3"/>
      <c r="B813" s="18"/>
      <c r="C813" s="11"/>
      <c r="D813" s="131"/>
      <c r="E813" s="40"/>
      <c r="F813" s="125"/>
      <c r="G813" s="17"/>
    </row>
    <row r="814" spans="1:7" ht="34.5" customHeight="1">
      <c r="A814" s="3" t="s">
        <v>308</v>
      </c>
      <c r="B814" s="2" t="s">
        <v>434</v>
      </c>
      <c r="C814" s="71" t="s">
        <v>454</v>
      </c>
      <c r="D814" s="131" t="str">
        <f>'[5]luongngay'!C814</f>
        <v>1KS3</v>
      </c>
      <c r="E814" s="40">
        <f>luongngay!F814</f>
        <v>212325.07692307694</v>
      </c>
      <c r="F814" s="125">
        <v>6</v>
      </c>
      <c r="G814" s="17">
        <f>ROUND((E814*F814),0)</f>
        <v>1273950</v>
      </c>
    </row>
    <row r="815" spans="1:7" ht="30" customHeight="1">
      <c r="A815" s="3"/>
      <c r="B815" s="340"/>
      <c r="C815" s="11"/>
      <c r="D815" s="71"/>
      <c r="E815" s="40"/>
      <c r="F815" s="129"/>
      <c r="G815" s="17"/>
    </row>
    <row r="816" spans="1:7" ht="20.25" customHeight="1">
      <c r="A816" s="68"/>
      <c r="B816" s="14"/>
      <c r="C816" s="12"/>
      <c r="D816" s="53"/>
      <c r="E816" s="68"/>
      <c r="F816" s="80"/>
      <c r="G816" s="72"/>
    </row>
    <row r="817" spans="1:7" ht="15.75">
      <c r="A817" s="13"/>
      <c r="B817" s="8"/>
      <c r="C817" s="13"/>
      <c r="D817" s="13"/>
      <c r="E817" s="13"/>
      <c r="F817" s="13"/>
      <c r="G817" s="13"/>
    </row>
    <row r="818" spans="1:7" ht="15.75">
      <c r="A818" s="70"/>
      <c r="B818" s="56"/>
      <c r="C818" s="13"/>
      <c r="D818" s="13"/>
      <c r="E818" s="13"/>
      <c r="F818" s="13"/>
      <c r="G818" s="73"/>
    </row>
    <row r="819" spans="1:7" ht="15.75">
      <c r="A819" s="70"/>
      <c r="B819" s="56"/>
      <c r="C819" s="13"/>
      <c r="D819" s="13"/>
      <c r="E819" s="13"/>
      <c r="F819" s="13"/>
      <c r="G819" s="13"/>
    </row>
    <row r="820" spans="1:7" ht="15.75">
      <c r="A820" s="70"/>
      <c r="B820" s="56"/>
      <c r="C820" s="13"/>
      <c r="D820" s="13"/>
      <c r="E820" s="13"/>
      <c r="F820" s="13"/>
      <c r="G820" s="13"/>
    </row>
    <row r="821" spans="1:7" ht="15.75">
      <c r="A821" s="70"/>
      <c r="B821" s="74"/>
      <c r="C821" s="13"/>
      <c r="D821" s="13"/>
      <c r="E821" s="13"/>
      <c r="F821" s="13"/>
      <c r="G821" s="13"/>
    </row>
  </sheetData>
  <sheetProtection/>
  <autoFilter ref="A9:G324"/>
  <mergeCells count="11">
    <mergeCell ref="G4:G5"/>
    <mergeCell ref="A1:G1"/>
    <mergeCell ref="B6:G6"/>
    <mergeCell ref="B7:C7"/>
    <mergeCell ref="A2:G2"/>
    <mergeCell ref="F4:F5"/>
    <mergeCell ref="C4:C5"/>
    <mergeCell ref="E4:E5"/>
    <mergeCell ref="D4:D5"/>
    <mergeCell ref="A4:A5"/>
    <mergeCell ref="B4:B5"/>
  </mergeCells>
  <printOptions/>
  <pageMargins left="0.81" right="0.41" top="0.34" bottom="0.36" header="0.17" footer="0.16"/>
  <pageSetup horizontalDpi="600" verticalDpi="600" orientation="landscape" paperSize="9" r:id="rId1"/>
  <headerFooter alignWithMargins="0"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M270"/>
  <sheetViews>
    <sheetView zoomScalePageLayoutView="0" workbookViewId="0" topLeftCell="A35">
      <selection activeCell="E53" sqref="E53"/>
    </sheetView>
  </sheetViews>
  <sheetFormatPr defaultColWidth="9.140625" defaultRowHeight="19.5" customHeight="1"/>
  <cols>
    <col min="1" max="1" width="6.00390625" style="13" customWidth="1"/>
    <col min="2" max="2" width="36.421875" style="13" customWidth="1"/>
    <col min="3" max="3" width="18.140625" style="13" customWidth="1"/>
    <col min="4" max="4" width="12.28125" style="13" customWidth="1"/>
    <col min="5" max="5" width="13.421875" style="13" customWidth="1"/>
    <col min="6" max="6" width="13.28125" style="13" customWidth="1"/>
    <col min="7" max="7" width="12.57421875" style="13" customWidth="1"/>
    <col min="8" max="8" width="14.421875" style="13" customWidth="1"/>
    <col min="9" max="9" width="13.28125" style="13" customWidth="1"/>
    <col min="10" max="10" width="12.8515625" style="13" customWidth="1"/>
    <col min="11" max="11" width="10.140625" style="13" customWidth="1"/>
    <col min="12" max="12" width="11.7109375" style="13" customWidth="1"/>
    <col min="13" max="16384" width="9.140625" style="13" customWidth="1"/>
  </cols>
  <sheetData>
    <row r="1" ht="19.5" customHeight="1">
      <c r="A1" s="132" t="s">
        <v>480</v>
      </c>
    </row>
    <row r="2" spans="1:13" s="15" customFormat="1" ht="37.5" customHeight="1">
      <c r="A2" s="652" t="s">
        <v>702</v>
      </c>
      <c r="B2" s="652"/>
      <c r="C2" s="652"/>
      <c r="D2" s="652"/>
      <c r="E2" s="652"/>
      <c r="F2" s="652"/>
      <c r="G2" s="652"/>
      <c r="H2" s="652"/>
      <c r="I2" s="652"/>
      <c r="J2" s="117"/>
      <c r="K2" s="444"/>
      <c r="L2" s="444"/>
      <c r="M2" s="445"/>
    </row>
    <row r="3" spans="1:13" s="15" customFormat="1" ht="37.5" customHeight="1">
      <c r="A3" s="343" t="s">
        <v>605</v>
      </c>
      <c r="B3" s="344"/>
      <c r="C3" s="344"/>
      <c r="D3" s="344"/>
      <c r="E3" s="344"/>
      <c r="F3" s="344"/>
      <c r="G3" s="344"/>
      <c r="H3" s="344"/>
      <c r="I3" s="344"/>
      <c r="J3" s="117"/>
      <c r="K3" s="444"/>
      <c r="L3" s="444"/>
      <c r="M3" s="445"/>
    </row>
    <row r="4" spans="1:13" s="15" customFormat="1" ht="37.5" customHeight="1">
      <c r="A4" s="609" t="s">
        <v>553</v>
      </c>
      <c r="B4" s="609"/>
      <c r="C4" s="609"/>
      <c r="D4" s="609"/>
      <c r="E4" s="609"/>
      <c r="F4" s="609"/>
      <c r="G4" s="609"/>
      <c r="H4" s="609"/>
      <c r="I4" s="609"/>
      <c r="J4" s="117"/>
      <c r="K4" s="444"/>
      <c r="L4" s="444"/>
      <c r="M4" s="445"/>
    </row>
    <row r="5" spans="1:9" s="446" customFormat="1" ht="39" customHeight="1">
      <c r="A5" s="474" t="s">
        <v>7</v>
      </c>
      <c r="B5" s="418" t="s">
        <v>703</v>
      </c>
      <c r="C5" s="418" t="s">
        <v>565</v>
      </c>
      <c r="D5" s="418" t="s">
        <v>704</v>
      </c>
      <c r="E5" s="418" t="s">
        <v>570</v>
      </c>
      <c r="F5" s="475" t="s">
        <v>705</v>
      </c>
      <c r="G5" s="349" t="s">
        <v>706</v>
      </c>
      <c r="H5" s="349" t="s">
        <v>707</v>
      </c>
      <c r="I5" s="349" t="s">
        <v>569</v>
      </c>
    </row>
    <row r="6" spans="1:9" ht="24" customHeight="1">
      <c r="A6" s="447">
        <v>1</v>
      </c>
      <c r="B6" s="463" t="s">
        <v>186</v>
      </c>
      <c r="C6" s="350"/>
      <c r="D6" s="350" t="s">
        <v>708</v>
      </c>
      <c r="E6" s="350"/>
      <c r="F6" s="350"/>
      <c r="G6" s="357"/>
      <c r="H6" s="357"/>
      <c r="I6" s="464"/>
    </row>
    <row r="7" spans="1:9" s="452" customFormat="1" ht="22.5" customHeight="1">
      <c r="A7" s="450" t="s">
        <v>709</v>
      </c>
      <c r="B7" s="451" t="s">
        <v>710</v>
      </c>
      <c r="C7" s="11"/>
      <c r="D7" s="11"/>
      <c r="E7" s="11"/>
      <c r="F7" s="11"/>
      <c r="G7" s="18"/>
      <c r="H7" s="18"/>
      <c r="I7" s="69">
        <f>SUM(I8:I11)</f>
        <v>7715.6</v>
      </c>
    </row>
    <row r="8" spans="1:9" s="452" customFormat="1" ht="22.5" customHeight="1">
      <c r="A8" s="450"/>
      <c r="B8" s="451" t="s">
        <v>712</v>
      </c>
      <c r="C8" s="11" t="s">
        <v>591</v>
      </c>
      <c r="D8" s="11">
        <v>2.2</v>
      </c>
      <c r="E8" s="489">
        <v>0.34</v>
      </c>
      <c r="F8" s="11">
        <v>10</v>
      </c>
      <c r="G8" s="10">
        <v>12700000</v>
      </c>
      <c r="H8" s="10">
        <f>G8/F8/500</f>
        <v>2540</v>
      </c>
      <c r="I8" s="10">
        <f>H8*E8</f>
        <v>863.6</v>
      </c>
    </row>
    <row r="9" spans="1:9" ht="20.25" customHeight="1">
      <c r="A9" s="11" t="s">
        <v>711</v>
      </c>
      <c r="B9" s="451" t="s">
        <v>713</v>
      </c>
      <c r="C9" s="11" t="s">
        <v>591</v>
      </c>
      <c r="D9" s="11">
        <v>0.4</v>
      </c>
      <c r="E9" s="453">
        <v>0.5</v>
      </c>
      <c r="F9" s="11">
        <v>5</v>
      </c>
      <c r="G9" s="10">
        <v>15000000</v>
      </c>
      <c r="H9" s="10">
        <f>G9/F9/500</f>
        <v>6000</v>
      </c>
      <c r="I9" s="10">
        <f>H9*E9</f>
        <v>3000</v>
      </c>
    </row>
    <row r="10" spans="1:9" ht="21.75" customHeight="1">
      <c r="A10" s="11"/>
      <c r="B10" s="451" t="s">
        <v>715</v>
      </c>
      <c r="C10" s="11" t="s">
        <v>591</v>
      </c>
      <c r="D10" s="11">
        <v>1.5</v>
      </c>
      <c r="E10" s="11">
        <v>0.15</v>
      </c>
      <c r="F10" s="11">
        <v>10</v>
      </c>
      <c r="G10" s="10">
        <v>126000000</v>
      </c>
      <c r="H10" s="10">
        <f>G10/F10/500</f>
        <v>25200</v>
      </c>
      <c r="I10" s="10">
        <f>H10*E10</f>
        <v>3780</v>
      </c>
    </row>
    <row r="11" spans="1:9" ht="24" customHeight="1">
      <c r="A11" s="11"/>
      <c r="B11" s="451" t="s">
        <v>714</v>
      </c>
      <c r="C11" s="11" t="s">
        <v>591</v>
      </c>
      <c r="D11" s="11">
        <v>0.4</v>
      </c>
      <c r="E11" s="11">
        <v>0.05</v>
      </c>
      <c r="F11" s="11">
        <v>10</v>
      </c>
      <c r="G11" s="486">
        <v>7200000</v>
      </c>
      <c r="H11" s="10">
        <f>G11/F11/500</f>
        <v>1440</v>
      </c>
      <c r="I11" s="10">
        <f>H11*E11</f>
        <v>72</v>
      </c>
    </row>
    <row r="12" spans="1:9" s="452" customFormat="1" ht="23.25" customHeight="1">
      <c r="A12" s="450" t="s">
        <v>709</v>
      </c>
      <c r="B12" s="451" t="s">
        <v>672</v>
      </c>
      <c r="C12" s="11" t="s">
        <v>701</v>
      </c>
      <c r="D12" s="11"/>
      <c r="E12" s="11">
        <v>10.02</v>
      </c>
      <c r="F12" s="11"/>
      <c r="G12" s="10">
        <v>1725</v>
      </c>
      <c r="H12" s="10">
        <v>1725</v>
      </c>
      <c r="I12" s="317">
        <f>H12*E12</f>
        <v>17284.5</v>
      </c>
    </row>
    <row r="13" spans="1:9" ht="31.5" customHeight="1">
      <c r="A13" s="449">
        <v>2</v>
      </c>
      <c r="B13" s="456" t="s">
        <v>93</v>
      </c>
      <c r="C13" s="11"/>
      <c r="D13" s="454"/>
      <c r="E13" s="454"/>
      <c r="F13" s="456"/>
      <c r="G13" s="10"/>
      <c r="H13" s="10"/>
      <c r="I13" s="317"/>
    </row>
    <row r="14" spans="1:9" s="452" customFormat="1" ht="22.5" customHeight="1">
      <c r="A14" s="450" t="s">
        <v>709</v>
      </c>
      <c r="B14" s="451" t="s">
        <v>710</v>
      </c>
      <c r="C14" s="11"/>
      <c r="D14" s="454"/>
      <c r="E14" s="454"/>
      <c r="F14" s="456"/>
      <c r="G14" s="10"/>
      <c r="H14" s="10"/>
      <c r="I14" s="317">
        <f>SUM(I15:I18)</f>
        <v>12586.8</v>
      </c>
    </row>
    <row r="15" spans="1:9" ht="19.5" customHeight="1">
      <c r="A15" s="11"/>
      <c r="B15" s="451" t="s">
        <v>713</v>
      </c>
      <c r="C15" s="11" t="s">
        <v>591</v>
      </c>
      <c r="D15" s="11">
        <v>0.4</v>
      </c>
      <c r="E15" s="11">
        <v>0.8</v>
      </c>
      <c r="F15" s="11">
        <v>5</v>
      </c>
      <c r="G15" s="10">
        <v>15000000</v>
      </c>
      <c r="H15" s="10">
        <f>G15/F15/500</f>
        <v>6000</v>
      </c>
      <c r="I15" s="10">
        <f>H15*E15</f>
        <v>4800</v>
      </c>
    </row>
    <row r="16" spans="1:9" ht="19.5" customHeight="1">
      <c r="A16" s="11"/>
      <c r="B16" s="451" t="s">
        <v>714</v>
      </c>
      <c r="C16" s="11" t="s">
        <v>591</v>
      </c>
      <c r="D16" s="11">
        <v>0.4</v>
      </c>
      <c r="E16" s="11">
        <v>0.08</v>
      </c>
      <c r="F16" s="11">
        <v>10</v>
      </c>
      <c r="G16" s="486">
        <v>7200000</v>
      </c>
      <c r="H16" s="10">
        <f>G16/F16/500</f>
        <v>1440</v>
      </c>
      <c r="I16" s="10">
        <f>H16*E16</f>
        <v>115.2</v>
      </c>
    </row>
    <row r="17" spans="1:9" ht="23.25" customHeight="1">
      <c r="A17" s="11"/>
      <c r="B17" s="451" t="s">
        <v>712</v>
      </c>
      <c r="C17" s="11" t="s">
        <v>591</v>
      </c>
      <c r="D17" s="11">
        <v>2.2</v>
      </c>
      <c r="E17" s="11">
        <v>0.54</v>
      </c>
      <c r="F17" s="11">
        <v>10</v>
      </c>
      <c r="G17" s="10">
        <v>12700000</v>
      </c>
      <c r="H17" s="10">
        <f>G17/F17/500</f>
        <v>2540</v>
      </c>
      <c r="I17" s="10">
        <f>H17*E17</f>
        <v>1371.6000000000001</v>
      </c>
    </row>
    <row r="18" spans="1:9" ht="22.5" customHeight="1">
      <c r="A18" s="11"/>
      <c r="B18" s="451" t="s">
        <v>715</v>
      </c>
      <c r="C18" s="11" t="s">
        <v>591</v>
      </c>
      <c r="D18" s="11">
        <v>1.5</v>
      </c>
      <c r="E18" s="11">
        <v>0.25</v>
      </c>
      <c r="F18" s="11">
        <v>10</v>
      </c>
      <c r="G18" s="10">
        <v>126000000</v>
      </c>
      <c r="H18" s="10">
        <f>G18/F18/500</f>
        <v>25200</v>
      </c>
      <c r="I18" s="10">
        <f>H18*E18</f>
        <v>6300</v>
      </c>
    </row>
    <row r="19" spans="1:9" s="452" customFormat="1" ht="21" customHeight="1">
      <c r="A19" s="450" t="s">
        <v>709</v>
      </c>
      <c r="B19" s="451" t="s">
        <v>672</v>
      </c>
      <c r="C19" s="11" t="s">
        <v>701</v>
      </c>
      <c r="D19" s="11"/>
      <c r="E19" s="11">
        <v>16.09</v>
      </c>
      <c r="F19" s="11"/>
      <c r="G19" s="10">
        <v>1725</v>
      </c>
      <c r="H19" s="10">
        <f>H12</f>
        <v>1725</v>
      </c>
      <c r="I19" s="317">
        <f>H19*E19</f>
        <v>27755.25</v>
      </c>
    </row>
    <row r="20" spans="1:9" ht="33" customHeight="1">
      <c r="A20" s="449">
        <v>3</v>
      </c>
      <c r="B20" s="454" t="s">
        <v>134</v>
      </c>
      <c r="C20" s="11"/>
      <c r="D20" s="11"/>
      <c r="E20" s="11"/>
      <c r="F20" s="11"/>
      <c r="G20" s="10"/>
      <c r="H20" s="10"/>
      <c r="I20" s="317" t="s">
        <v>711</v>
      </c>
    </row>
    <row r="21" spans="1:9" s="452" customFormat="1" ht="24" customHeight="1">
      <c r="A21" s="450" t="s">
        <v>709</v>
      </c>
      <c r="B21" s="451" t="s">
        <v>710</v>
      </c>
      <c r="C21" s="11"/>
      <c r="D21" s="11"/>
      <c r="E21" s="11"/>
      <c r="F21" s="11"/>
      <c r="G21" s="10"/>
      <c r="H21" s="10"/>
      <c r="I21" s="317">
        <f>SUM(I22:I22)</f>
        <v>177.8</v>
      </c>
    </row>
    <row r="22" spans="1:10" ht="20.25" customHeight="1">
      <c r="A22" s="11"/>
      <c r="B22" s="451" t="s">
        <v>712</v>
      </c>
      <c r="C22" s="11" t="s">
        <v>591</v>
      </c>
      <c r="D22" s="11">
        <v>2.2</v>
      </c>
      <c r="E22" s="11">
        <v>0.07</v>
      </c>
      <c r="F22" s="11">
        <v>10</v>
      </c>
      <c r="G22" s="10">
        <v>12700000</v>
      </c>
      <c r="H22" s="10">
        <f>G22/F22/500</f>
        <v>2540</v>
      </c>
      <c r="I22" s="10">
        <f>H22*E22</f>
        <v>177.8</v>
      </c>
      <c r="J22" s="490"/>
    </row>
    <row r="23" spans="1:9" s="452" customFormat="1" ht="18" customHeight="1">
      <c r="A23" s="450" t="s">
        <v>709</v>
      </c>
      <c r="B23" s="459" t="s">
        <v>672</v>
      </c>
      <c r="C23" s="440" t="s">
        <v>701</v>
      </c>
      <c r="D23" s="440"/>
      <c r="E23" s="440">
        <v>1.29</v>
      </c>
      <c r="F23" s="440"/>
      <c r="G23" s="442">
        <v>1725</v>
      </c>
      <c r="H23" s="428">
        <f>H12</f>
        <v>1725</v>
      </c>
      <c r="I23" s="460">
        <f>H23*E23</f>
        <v>2225.25</v>
      </c>
    </row>
    <row r="27" spans="1:6" ht="19.5" customHeight="1">
      <c r="A27" s="605" t="s">
        <v>7</v>
      </c>
      <c r="B27" s="605" t="s">
        <v>8</v>
      </c>
      <c r="C27" s="607" t="s">
        <v>44</v>
      </c>
      <c r="D27" s="605" t="s">
        <v>601</v>
      </c>
      <c r="E27" s="625" t="s">
        <v>569</v>
      </c>
      <c r="F27" s="626"/>
    </row>
    <row r="28" spans="1:6" ht="19.5" customHeight="1">
      <c r="A28" s="606"/>
      <c r="B28" s="606"/>
      <c r="C28" s="606"/>
      <c r="D28" s="606"/>
      <c r="E28" s="1" t="s">
        <v>710</v>
      </c>
      <c r="F28" s="1" t="s">
        <v>672</v>
      </c>
    </row>
    <row r="29" spans="1:6" ht="44.25" customHeight="1">
      <c r="A29" s="31"/>
      <c r="B29" s="103" t="s">
        <v>483</v>
      </c>
      <c r="C29" s="31"/>
      <c r="D29" s="31"/>
      <c r="E29" s="31"/>
      <c r="F29" s="31"/>
    </row>
    <row r="30" spans="1:6" ht="37.5" customHeight="1">
      <c r="A30" s="32" t="s">
        <v>18</v>
      </c>
      <c r="B30" s="103" t="s">
        <v>82</v>
      </c>
      <c r="C30" s="104"/>
      <c r="D30" s="126"/>
      <c r="E30" s="18"/>
      <c r="F30" s="18"/>
    </row>
    <row r="31" spans="1:6" ht="19.5" customHeight="1">
      <c r="A31" s="32" t="s">
        <v>180</v>
      </c>
      <c r="B31" s="34" t="s">
        <v>635</v>
      </c>
      <c r="C31" s="45"/>
      <c r="D31" s="126"/>
      <c r="E31" s="18"/>
      <c r="F31" s="18"/>
    </row>
    <row r="32" spans="1:6" ht="19.5" customHeight="1">
      <c r="A32" s="31">
        <v>1</v>
      </c>
      <c r="B32" s="45" t="s">
        <v>57</v>
      </c>
      <c r="C32" s="9"/>
      <c r="D32" s="126"/>
      <c r="E32" s="18"/>
      <c r="F32" s="18"/>
    </row>
    <row r="33" spans="1:6" ht="19.5" customHeight="1">
      <c r="A33" s="3" t="s">
        <v>20</v>
      </c>
      <c r="B33" s="2" t="s">
        <v>58</v>
      </c>
      <c r="C33" s="71" t="s">
        <v>625</v>
      </c>
      <c r="D33" s="126">
        <v>0.4</v>
      </c>
      <c r="E33" s="10">
        <f>ROUND($I$7*D33,0)</f>
        <v>3086</v>
      </c>
      <c r="F33" s="10">
        <f>ROUND($I$12*D33,0)</f>
        <v>6914</v>
      </c>
    </row>
    <row r="34" spans="1:6" ht="19.5" customHeight="1">
      <c r="A34" s="3"/>
      <c r="B34" s="18"/>
      <c r="C34" s="18"/>
      <c r="D34" s="126"/>
      <c r="E34" s="10"/>
      <c r="F34" s="18"/>
    </row>
    <row r="35" spans="1:6" ht="19.5" customHeight="1">
      <c r="A35" s="3"/>
      <c r="B35" s="18"/>
      <c r="C35" s="9"/>
      <c r="D35" s="126"/>
      <c r="E35" s="10"/>
      <c r="F35" s="18"/>
    </row>
    <row r="36" spans="1:6" ht="19.5" customHeight="1">
      <c r="A36" s="3" t="s">
        <v>21</v>
      </c>
      <c r="B36" s="2" t="s">
        <v>108</v>
      </c>
      <c r="C36" s="71" t="s">
        <v>624</v>
      </c>
      <c r="D36" s="126">
        <v>0.24</v>
      </c>
      <c r="E36" s="10">
        <f>ROUND($I$7*D36,0)</f>
        <v>1852</v>
      </c>
      <c r="F36" s="10">
        <f>ROUND($I$12*D36,0)</f>
        <v>4148</v>
      </c>
    </row>
    <row r="37" spans="1:6" ht="19.5" customHeight="1">
      <c r="A37" s="3"/>
      <c r="B37" s="18"/>
      <c r="C37" s="18"/>
      <c r="D37" s="126"/>
      <c r="E37" s="10"/>
      <c r="F37" s="18"/>
    </row>
    <row r="38" spans="1:6" ht="19.5" customHeight="1">
      <c r="A38" s="3"/>
      <c r="B38" s="18"/>
      <c r="C38" s="71"/>
      <c r="D38" s="126"/>
      <c r="E38" s="10"/>
      <c r="F38" s="18"/>
    </row>
    <row r="39" spans="1:6" ht="19.5" customHeight="1">
      <c r="A39" s="3" t="s">
        <v>42</v>
      </c>
      <c r="B39" s="2" t="s">
        <v>60</v>
      </c>
      <c r="C39" s="18"/>
      <c r="D39" s="126"/>
      <c r="E39" s="10"/>
      <c r="F39" s="18"/>
    </row>
    <row r="40" spans="1:6" ht="19.5" customHeight="1">
      <c r="A40" s="3"/>
      <c r="B40" s="18"/>
      <c r="C40" s="4"/>
      <c r="D40" s="126"/>
      <c r="E40" s="10"/>
      <c r="F40" s="18"/>
    </row>
    <row r="41" spans="1:6" ht="27.75" customHeight="1">
      <c r="A41" s="3" t="s">
        <v>61</v>
      </c>
      <c r="B41" s="2" t="s">
        <v>62</v>
      </c>
      <c r="C41" s="71" t="s">
        <v>626</v>
      </c>
      <c r="D41" s="126">
        <v>0.64</v>
      </c>
      <c r="E41" s="10">
        <f>ROUND($I$7*D41,0)</f>
        <v>4938</v>
      </c>
      <c r="F41" s="10">
        <f>ROUND($I$12*D41,0)</f>
        <v>11062</v>
      </c>
    </row>
    <row r="42" spans="1:6" ht="19.5" customHeight="1">
      <c r="A42" s="3"/>
      <c r="B42" s="18"/>
      <c r="C42" s="18"/>
      <c r="D42" s="126"/>
      <c r="E42" s="10"/>
      <c r="F42" s="18"/>
    </row>
    <row r="43" spans="1:6" ht="19.5" customHeight="1">
      <c r="A43" s="3"/>
      <c r="B43" s="18"/>
      <c r="C43" s="71"/>
      <c r="D43" s="126"/>
      <c r="E43" s="10"/>
      <c r="F43" s="18"/>
    </row>
    <row r="44" spans="1:6" ht="27.75" customHeight="1">
      <c r="A44" s="3" t="s">
        <v>63</v>
      </c>
      <c r="B44" s="2" t="s">
        <v>64</v>
      </c>
      <c r="C44" s="71" t="s">
        <v>626</v>
      </c>
      <c r="D44" s="126">
        <v>0.24</v>
      </c>
      <c r="E44" s="10">
        <f>ROUND($I$7*D44,0)</f>
        <v>1852</v>
      </c>
      <c r="F44" s="10">
        <f>ROUND($I$12*D44,0)</f>
        <v>4148</v>
      </c>
    </row>
    <row r="45" spans="1:6" ht="19.5" customHeight="1">
      <c r="A45" s="3"/>
      <c r="B45" s="18"/>
      <c r="C45" s="45"/>
      <c r="D45" s="126"/>
      <c r="E45" s="10"/>
      <c r="F45" s="18"/>
    </row>
    <row r="46" spans="1:6" ht="19.5" customHeight="1">
      <c r="A46" s="3"/>
      <c r="B46" s="18"/>
      <c r="C46" s="71"/>
      <c r="D46" s="126"/>
      <c r="E46" s="10"/>
      <c r="F46" s="18"/>
    </row>
    <row r="47" spans="1:6" ht="39.75" customHeight="1">
      <c r="A47" s="3" t="s">
        <v>65</v>
      </c>
      <c r="B47" s="2" t="s">
        <v>66</v>
      </c>
      <c r="C47" s="71" t="s">
        <v>626</v>
      </c>
      <c r="D47" s="126">
        <v>0.36</v>
      </c>
      <c r="E47" s="10">
        <f>ROUND($I$7*D47,0)</f>
        <v>2778</v>
      </c>
      <c r="F47" s="10">
        <f>ROUND($I$12*D47,0)</f>
        <v>6222</v>
      </c>
    </row>
    <row r="48" spans="1:6" ht="19.5" customHeight="1">
      <c r="A48" s="3"/>
      <c r="B48" s="18"/>
      <c r="C48" s="18"/>
      <c r="D48" s="126"/>
      <c r="E48" s="10"/>
      <c r="F48" s="18"/>
    </row>
    <row r="49" spans="1:6" ht="19.5" customHeight="1">
      <c r="A49" s="3"/>
      <c r="B49" s="18"/>
      <c r="C49" s="18"/>
      <c r="D49" s="126"/>
      <c r="E49" s="10"/>
      <c r="F49" s="18"/>
    </row>
    <row r="50" spans="1:6" ht="19.5" customHeight="1">
      <c r="A50" s="3" t="s">
        <v>67</v>
      </c>
      <c r="B50" s="2" t="s">
        <v>68</v>
      </c>
      <c r="C50" s="71" t="s">
        <v>626</v>
      </c>
      <c r="D50" s="126">
        <v>0.12</v>
      </c>
      <c r="E50" s="10">
        <f>ROUND($I$7*D50,0)</f>
        <v>926</v>
      </c>
      <c r="F50" s="10">
        <f>ROUND($I$12*D50,0)</f>
        <v>2074</v>
      </c>
    </row>
    <row r="51" spans="1:6" ht="19.5" customHeight="1">
      <c r="A51" s="3"/>
      <c r="B51" s="18"/>
      <c r="C51" s="18"/>
      <c r="D51" s="126"/>
      <c r="E51" s="10"/>
      <c r="F51" s="18"/>
    </row>
    <row r="52" spans="1:6" ht="19.5" customHeight="1">
      <c r="A52" s="3"/>
      <c r="B52" s="18"/>
      <c r="C52" s="18"/>
      <c r="D52" s="126"/>
      <c r="E52" s="10"/>
      <c r="F52" s="18"/>
    </row>
    <row r="53" spans="1:6" ht="19.5" customHeight="1">
      <c r="A53" s="3" t="s">
        <v>69</v>
      </c>
      <c r="B53" s="2" t="s">
        <v>70</v>
      </c>
      <c r="C53" s="71" t="s">
        <v>626</v>
      </c>
      <c r="D53" s="126">
        <v>0.48</v>
      </c>
      <c r="E53" s="10">
        <f>ROUND($I$7*D53,0)</f>
        <v>3703</v>
      </c>
      <c r="F53" s="10">
        <f>ROUND($I$12*D53,0)</f>
        <v>8297</v>
      </c>
    </row>
    <row r="54" spans="1:6" ht="19.5" customHeight="1">
      <c r="A54" s="3"/>
      <c r="B54" s="18"/>
      <c r="C54" s="18"/>
      <c r="D54" s="126"/>
      <c r="E54" s="10"/>
      <c r="F54" s="18"/>
    </row>
    <row r="55" spans="1:6" ht="19.5" customHeight="1">
      <c r="A55" s="3"/>
      <c r="B55" s="18"/>
      <c r="C55" s="18"/>
      <c r="D55" s="126"/>
      <c r="E55" s="10"/>
      <c r="F55" s="18"/>
    </row>
    <row r="56" spans="1:6" ht="19.5" customHeight="1">
      <c r="A56" s="3" t="s">
        <v>71</v>
      </c>
      <c r="B56" s="2" t="s">
        <v>72</v>
      </c>
      <c r="C56" s="71" t="s">
        <v>626</v>
      </c>
      <c r="D56" s="126">
        <v>0.44</v>
      </c>
      <c r="E56" s="10">
        <f>ROUND($I$7*D56,0)</f>
        <v>3395</v>
      </c>
      <c r="F56" s="10">
        <f>ROUND($I$12*D56,0)</f>
        <v>7605</v>
      </c>
    </row>
    <row r="57" spans="1:6" ht="19.5" customHeight="1">
      <c r="A57" s="3"/>
      <c r="B57" s="18"/>
      <c r="C57" s="71"/>
      <c r="D57" s="126"/>
      <c r="E57" s="10"/>
      <c r="F57" s="10"/>
    </row>
    <row r="58" spans="1:6" ht="19.5" customHeight="1">
      <c r="A58" s="3"/>
      <c r="B58" s="18"/>
      <c r="C58" s="18"/>
      <c r="D58" s="126"/>
      <c r="E58" s="10"/>
      <c r="F58" s="18"/>
    </row>
    <row r="59" spans="1:6" ht="19.5" customHeight="1">
      <c r="A59" s="3" t="s">
        <v>73</v>
      </c>
      <c r="B59" s="2" t="s">
        <v>74</v>
      </c>
      <c r="C59" s="71" t="s">
        <v>626</v>
      </c>
      <c r="D59" s="126">
        <v>0.32</v>
      </c>
      <c r="E59" s="10">
        <f>ROUND($I$7*D59,0)</f>
        <v>2469</v>
      </c>
      <c r="F59" s="10">
        <f>ROUND($I$12*D59,0)</f>
        <v>5531</v>
      </c>
    </row>
    <row r="60" spans="1:6" ht="19.5" customHeight="1">
      <c r="A60" s="3"/>
      <c r="B60" s="18"/>
      <c r="C60" s="71"/>
      <c r="D60" s="126"/>
      <c r="E60" s="10"/>
      <c r="F60" s="18"/>
    </row>
    <row r="61" spans="1:6" ht="19.5" customHeight="1">
      <c r="A61" s="3"/>
      <c r="B61" s="18"/>
      <c r="C61" s="18"/>
      <c r="D61" s="126"/>
      <c r="E61" s="10"/>
      <c r="F61" s="18"/>
    </row>
    <row r="62" spans="1:6" ht="19.5" customHeight="1">
      <c r="A62" s="3" t="s">
        <v>75</v>
      </c>
      <c r="B62" s="2" t="s">
        <v>76</v>
      </c>
      <c r="C62" s="71" t="s">
        <v>636</v>
      </c>
      <c r="D62" s="126">
        <v>0.16</v>
      </c>
      <c r="E62" s="10">
        <f>ROUND($I$7*D62,0)</f>
        <v>1234</v>
      </c>
      <c r="F62" s="10">
        <f>ROUND($I$12*D62,0)</f>
        <v>2766</v>
      </c>
    </row>
    <row r="63" spans="1:6" ht="19.5" customHeight="1">
      <c r="A63" s="3"/>
      <c r="B63" s="18"/>
      <c r="C63" s="71"/>
      <c r="D63" s="126"/>
      <c r="E63" s="10"/>
      <c r="F63" s="18"/>
    </row>
    <row r="64" spans="1:6" ht="19.5" customHeight="1">
      <c r="A64" s="3"/>
      <c r="B64" s="18"/>
      <c r="C64" s="18"/>
      <c r="D64" s="126"/>
      <c r="E64" s="10"/>
      <c r="F64" s="18"/>
    </row>
    <row r="65" spans="1:6" ht="19.5" customHeight="1">
      <c r="A65" s="3" t="s">
        <v>46</v>
      </c>
      <c r="B65" s="2" t="s">
        <v>77</v>
      </c>
      <c r="C65" s="71" t="s">
        <v>626</v>
      </c>
      <c r="D65" s="126">
        <v>0.48</v>
      </c>
      <c r="E65" s="10">
        <f>ROUND($I$7*D65,0)</f>
        <v>3703</v>
      </c>
      <c r="F65" s="10">
        <f>ROUND($I$12*D65,0)</f>
        <v>8297</v>
      </c>
    </row>
    <row r="66" spans="1:6" ht="19.5" customHeight="1">
      <c r="A66" s="3"/>
      <c r="B66" s="18"/>
      <c r="C66" s="71"/>
      <c r="D66" s="126"/>
      <c r="E66" s="10"/>
      <c r="F66" s="18"/>
    </row>
    <row r="67" spans="1:6" ht="19.5" customHeight="1">
      <c r="A67" s="3"/>
      <c r="B67" s="18"/>
      <c r="C67" s="18"/>
      <c r="D67" s="126"/>
      <c r="E67" s="10"/>
      <c r="F67" s="18"/>
    </row>
    <row r="68" spans="1:6" ht="19.5" customHeight="1">
      <c r="A68" s="3" t="s">
        <v>47</v>
      </c>
      <c r="B68" s="2" t="s">
        <v>78</v>
      </c>
      <c r="C68" s="71"/>
      <c r="D68" s="126"/>
      <c r="E68" s="10"/>
      <c r="F68" s="18"/>
    </row>
    <row r="69" spans="1:6" ht="39" customHeight="1">
      <c r="A69" s="3" t="s">
        <v>79</v>
      </c>
      <c r="B69" s="2" t="s">
        <v>80</v>
      </c>
      <c r="C69" s="71" t="s">
        <v>626</v>
      </c>
      <c r="D69" s="126">
        <v>1</v>
      </c>
      <c r="E69" s="10">
        <f>ROUND($I$7*D69,0)</f>
        <v>7716</v>
      </c>
      <c r="F69" s="10">
        <f>ROUND($I$12*D69,0)</f>
        <v>17285</v>
      </c>
    </row>
    <row r="70" spans="1:6" ht="19.5" customHeight="1">
      <c r="A70" s="5"/>
      <c r="B70" s="18"/>
      <c r="C70" s="71"/>
      <c r="D70" s="126"/>
      <c r="E70" s="10"/>
      <c r="F70" s="18"/>
    </row>
    <row r="71" spans="1:6" ht="19.5" customHeight="1">
      <c r="A71" s="5"/>
      <c r="B71" s="18"/>
      <c r="C71" s="18"/>
      <c r="D71" s="126"/>
      <c r="E71" s="10"/>
      <c r="F71" s="18"/>
    </row>
    <row r="72" spans="1:6" ht="42.75" customHeight="1">
      <c r="A72" s="3" t="s">
        <v>81</v>
      </c>
      <c r="B72" s="2" t="s">
        <v>84</v>
      </c>
      <c r="C72" s="71" t="s">
        <v>626</v>
      </c>
      <c r="D72" s="126">
        <v>0.28</v>
      </c>
      <c r="E72" s="10">
        <f>ROUND($I$7*D72,0)</f>
        <v>2160</v>
      </c>
      <c r="F72" s="10">
        <f>ROUND($I$12*D72,0)</f>
        <v>4840</v>
      </c>
    </row>
    <row r="73" spans="1:6" ht="19.5" customHeight="1">
      <c r="A73" s="3"/>
      <c r="B73" s="18"/>
      <c r="C73" s="18"/>
      <c r="D73" s="126"/>
      <c r="E73" s="10"/>
      <c r="F73" s="18"/>
    </row>
    <row r="74" spans="1:6" ht="19.5" customHeight="1">
      <c r="A74" s="3"/>
      <c r="B74" s="18"/>
      <c r="C74" s="71"/>
      <c r="D74" s="126"/>
      <c r="E74" s="10"/>
      <c r="F74" s="18"/>
    </row>
    <row r="75" spans="1:6" ht="36" customHeight="1">
      <c r="A75" s="3" t="s">
        <v>85</v>
      </c>
      <c r="B75" s="2" t="s">
        <v>86</v>
      </c>
      <c r="C75" s="71" t="s">
        <v>626</v>
      </c>
      <c r="D75" s="126">
        <v>0.36</v>
      </c>
      <c r="E75" s="10">
        <f>ROUND($I$7*D75,0)</f>
        <v>2778</v>
      </c>
      <c r="F75" s="10">
        <f>ROUND($I$12*D75,0)</f>
        <v>6222</v>
      </c>
    </row>
    <row r="76" spans="1:6" ht="19.5" customHeight="1">
      <c r="A76" s="3"/>
      <c r="B76" s="18"/>
      <c r="C76" s="45"/>
      <c r="D76" s="126"/>
      <c r="E76" s="10"/>
      <c r="F76" s="18"/>
    </row>
    <row r="77" spans="1:6" ht="19.5" customHeight="1">
      <c r="A77" s="3"/>
      <c r="B77" s="18"/>
      <c r="C77" s="71"/>
      <c r="D77" s="126"/>
      <c r="E77" s="10"/>
      <c r="F77" s="18"/>
    </row>
    <row r="78" spans="1:6" ht="39" customHeight="1">
      <c r="A78" s="3" t="s">
        <v>87</v>
      </c>
      <c r="B78" s="2" t="s">
        <v>88</v>
      </c>
      <c r="C78" s="71" t="s">
        <v>626</v>
      </c>
      <c r="D78" s="126">
        <v>0.36</v>
      </c>
      <c r="E78" s="10">
        <f>ROUND($I$7*D78,0)</f>
        <v>2778</v>
      </c>
      <c r="F78" s="10">
        <f>ROUND($I$12*D78,0)</f>
        <v>6222</v>
      </c>
    </row>
    <row r="79" spans="1:6" ht="19.5" customHeight="1">
      <c r="A79" s="3"/>
      <c r="B79" s="18"/>
      <c r="C79" s="71"/>
      <c r="D79" s="126"/>
      <c r="E79" s="10"/>
      <c r="F79" s="18"/>
    </row>
    <row r="80" spans="1:6" ht="19.5" customHeight="1">
      <c r="A80" s="3"/>
      <c r="B80" s="18"/>
      <c r="C80" s="18"/>
      <c r="D80" s="126"/>
      <c r="E80" s="10"/>
      <c r="F80" s="18"/>
    </row>
    <row r="81" spans="1:6" ht="19.5" customHeight="1">
      <c r="A81" s="3" t="s">
        <v>89</v>
      </c>
      <c r="B81" s="2" t="s">
        <v>90</v>
      </c>
      <c r="C81" s="71" t="s">
        <v>637</v>
      </c>
      <c r="D81" s="126">
        <v>0.16</v>
      </c>
      <c r="E81" s="10">
        <f>ROUND($I$7*D81,0)</f>
        <v>1234</v>
      </c>
      <c r="F81" s="10">
        <f>ROUND($I$12*D81,0)</f>
        <v>2766</v>
      </c>
    </row>
    <row r="82" spans="1:6" ht="19.5" customHeight="1">
      <c r="A82" s="3"/>
      <c r="B82" s="2"/>
      <c r="C82" s="18"/>
      <c r="D82" s="126"/>
      <c r="E82" s="10"/>
      <c r="F82" s="10"/>
    </row>
    <row r="83" spans="1:6" ht="19.5" customHeight="1">
      <c r="A83" s="5"/>
      <c r="B83" s="18"/>
      <c r="C83" s="45"/>
      <c r="D83" s="126"/>
      <c r="E83" s="10"/>
      <c r="F83" s="18"/>
    </row>
    <row r="84" spans="1:6" ht="19.5" customHeight="1">
      <c r="A84" s="3" t="s">
        <v>91</v>
      </c>
      <c r="B84" s="18" t="s">
        <v>92</v>
      </c>
      <c r="C84" s="71" t="s">
        <v>638</v>
      </c>
      <c r="D84" s="126">
        <v>0.16</v>
      </c>
      <c r="E84" s="10">
        <f>ROUND($I$7*D84,0)</f>
        <v>1234</v>
      </c>
      <c r="F84" s="10">
        <f>ROUND($I$12*D84,0)</f>
        <v>2766</v>
      </c>
    </row>
    <row r="85" spans="1:6" ht="19.5" customHeight="1">
      <c r="A85" s="5"/>
      <c r="B85" s="18"/>
      <c r="C85" s="3"/>
      <c r="D85" s="126"/>
      <c r="E85" s="10"/>
      <c r="F85" s="18"/>
    </row>
    <row r="86" spans="1:6" ht="19.5" customHeight="1">
      <c r="A86" s="5"/>
      <c r="B86" s="2"/>
      <c r="C86" s="71"/>
      <c r="D86" s="126"/>
      <c r="E86" s="10"/>
      <c r="F86" s="18"/>
    </row>
    <row r="87" spans="1:6" ht="19.5" customHeight="1">
      <c r="A87" s="6">
        <v>2</v>
      </c>
      <c r="B87" s="45" t="s">
        <v>93</v>
      </c>
      <c r="C87" s="3"/>
      <c r="D87" s="126"/>
      <c r="E87" s="10"/>
      <c r="F87" s="18"/>
    </row>
    <row r="88" spans="1:6" ht="19.5" customHeight="1">
      <c r="A88" s="3" t="s">
        <v>22</v>
      </c>
      <c r="B88" s="2" t="s">
        <v>94</v>
      </c>
      <c r="C88" s="3"/>
      <c r="D88" s="126"/>
      <c r="E88" s="10"/>
      <c r="F88" s="18"/>
    </row>
    <row r="89" spans="1:6" ht="19.5" customHeight="1">
      <c r="A89" s="3" t="s">
        <v>95</v>
      </c>
      <c r="B89" s="2" t="s">
        <v>96</v>
      </c>
      <c r="C89" s="3"/>
      <c r="D89" s="126"/>
      <c r="E89" s="10"/>
      <c r="F89" s="18"/>
    </row>
    <row r="90" spans="1:6" ht="19.5" customHeight="1">
      <c r="A90" s="3" t="s">
        <v>98</v>
      </c>
      <c r="B90" s="18" t="s">
        <v>99</v>
      </c>
      <c r="C90" s="71" t="s">
        <v>625</v>
      </c>
      <c r="D90" s="126">
        <v>0.82</v>
      </c>
      <c r="E90" s="10">
        <f>ROUND($I$14*D90,0)</f>
        <v>10321</v>
      </c>
      <c r="F90" s="10">
        <f>ROUND($I$19*D90,0)</f>
        <v>22759</v>
      </c>
    </row>
    <row r="91" spans="1:6" ht="19.5" customHeight="1">
      <c r="A91" s="31"/>
      <c r="B91" s="45"/>
      <c r="C91" s="71"/>
      <c r="D91" s="126"/>
      <c r="E91" s="10"/>
      <c r="F91" s="18"/>
    </row>
    <row r="92" spans="1:6" ht="19.5" customHeight="1">
      <c r="A92" s="3"/>
      <c r="B92" s="18"/>
      <c r="C92" s="18"/>
      <c r="D92" s="126"/>
      <c r="E92" s="10"/>
      <c r="F92" s="18"/>
    </row>
    <row r="93" spans="1:6" ht="19.5" customHeight="1">
      <c r="A93" s="3" t="s">
        <v>100</v>
      </c>
      <c r="B93" s="18" t="s">
        <v>101</v>
      </c>
      <c r="C93" s="71" t="s">
        <v>625</v>
      </c>
      <c r="D93" s="126">
        <v>1</v>
      </c>
      <c r="E93" s="10">
        <f>ROUND($I$14*D93,0)</f>
        <v>12587</v>
      </c>
      <c r="F93" s="10">
        <f>ROUND($I$19*D93,0)</f>
        <v>27755</v>
      </c>
    </row>
    <row r="94" spans="1:6" ht="19.5" customHeight="1">
      <c r="A94" s="31"/>
      <c r="B94" s="45"/>
      <c r="C94" s="18"/>
      <c r="D94" s="126"/>
      <c r="E94" s="10"/>
      <c r="F94" s="18"/>
    </row>
    <row r="95" spans="1:6" ht="19.5" customHeight="1">
      <c r="A95" s="3"/>
      <c r="B95" s="18"/>
      <c r="C95" s="71"/>
      <c r="D95" s="126"/>
      <c r="E95" s="10"/>
      <c r="F95" s="18"/>
    </row>
    <row r="96" spans="1:6" ht="19.5" customHeight="1">
      <c r="A96" s="3" t="s">
        <v>102</v>
      </c>
      <c r="B96" s="18" t="s">
        <v>103</v>
      </c>
      <c r="C96" s="71" t="s">
        <v>625</v>
      </c>
      <c r="D96" s="126">
        <v>0.68</v>
      </c>
      <c r="E96" s="10">
        <f>ROUND($I$14*D96,0)</f>
        <v>8559</v>
      </c>
      <c r="F96" s="10">
        <f>ROUND($I$19*D96,0)</f>
        <v>18874</v>
      </c>
    </row>
    <row r="97" spans="1:6" ht="19.5" customHeight="1">
      <c r="A97" s="31"/>
      <c r="B97" s="45"/>
      <c r="C97" s="45"/>
      <c r="D97" s="126"/>
      <c r="E97" s="10"/>
      <c r="F97" s="18"/>
    </row>
    <row r="98" spans="1:6" ht="19.5" customHeight="1">
      <c r="A98" s="3"/>
      <c r="B98" s="2"/>
      <c r="C98" s="71"/>
      <c r="D98" s="126"/>
      <c r="E98" s="10"/>
      <c r="F98" s="18"/>
    </row>
    <row r="99" spans="1:6" ht="19.5" customHeight="1">
      <c r="A99" s="3" t="s">
        <v>104</v>
      </c>
      <c r="B99" s="2" t="s">
        <v>105</v>
      </c>
      <c r="C99" s="18"/>
      <c r="D99" s="126"/>
      <c r="E99" s="10"/>
      <c r="F99" s="18"/>
    </row>
    <row r="100" spans="1:6" ht="19.5" customHeight="1">
      <c r="A100" s="3" t="s">
        <v>106</v>
      </c>
      <c r="B100" s="18" t="s">
        <v>99</v>
      </c>
      <c r="C100" s="71" t="s">
        <v>625</v>
      </c>
      <c r="D100" s="126">
        <v>0.36</v>
      </c>
      <c r="E100" s="10">
        <f>ROUND($I$14*D100,0)</f>
        <v>4531</v>
      </c>
      <c r="F100" s="10">
        <f>ROUND($I$19*D100,0)</f>
        <v>9992</v>
      </c>
    </row>
    <row r="101" spans="1:6" ht="19.5" customHeight="1">
      <c r="A101" s="3"/>
      <c r="B101" s="18"/>
      <c r="C101" s="18"/>
      <c r="D101" s="126"/>
      <c r="E101" s="10"/>
      <c r="F101" s="18"/>
    </row>
    <row r="102" spans="1:6" ht="19.5" customHeight="1">
      <c r="A102" s="3"/>
      <c r="B102" s="2"/>
      <c r="C102" s="71"/>
      <c r="D102" s="126"/>
      <c r="E102" s="10"/>
      <c r="F102" s="18"/>
    </row>
    <row r="103" spans="1:6" ht="19.5" customHeight="1">
      <c r="A103" s="3" t="s">
        <v>107</v>
      </c>
      <c r="B103" s="18" t="s">
        <v>101</v>
      </c>
      <c r="C103" s="71" t="s">
        <v>625</v>
      </c>
      <c r="D103" s="126">
        <v>0.28</v>
      </c>
      <c r="E103" s="10">
        <f>ROUND($I$14*D103,0)</f>
        <v>3524</v>
      </c>
      <c r="F103" s="10">
        <f>ROUND($I$19*D103,0)</f>
        <v>7771</v>
      </c>
    </row>
    <row r="104" spans="1:6" ht="19.5" customHeight="1">
      <c r="A104" s="5"/>
      <c r="B104" s="18"/>
      <c r="C104" s="71"/>
      <c r="D104" s="126"/>
      <c r="E104" s="10"/>
      <c r="F104" s="18"/>
    </row>
    <row r="105" spans="1:6" ht="19.5" customHeight="1">
      <c r="A105" s="3"/>
      <c r="B105" s="2"/>
      <c r="C105" s="18"/>
      <c r="D105" s="126"/>
      <c r="E105" s="10"/>
      <c r="F105" s="18"/>
    </row>
    <row r="106" spans="1:6" ht="19.5" customHeight="1">
      <c r="A106" s="3" t="s">
        <v>23</v>
      </c>
      <c r="B106" s="18" t="s">
        <v>108</v>
      </c>
      <c r="C106" s="71" t="s">
        <v>624</v>
      </c>
      <c r="D106" s="126">
        <v>0.4</v>
      </c>
      <c r="E106" s="10">
        <f>ROUND($I$14*D106,0)</f>
        <v>5035</v>
      </c>
      <c r="F106" s="10">
        <f>ROUND($I$19*D106,0)</f>
        <v>11102</v>
      </c>
    </row>
    <row r="107" spans="1:6" ht="19.5" customHeight="1">
      <c r="A107" s="3"/>
      <c r="B107" s="18"/>
      <c r="C107" s="18"/>
      <c r="D107" s="126"/>
      <c r="E107" s="10"/>
      <c r="F107" s="18"/>
    </row>
    <row r="108" spans="1:6" ht="19.5" customHeight="1">
      <c r="A108" s="3"/>
      <c r="B108" s="2"/>
      <c r="C108" s="71"/>
      <c r="D108" s="126"/>
      <c r="E108" s="10"/>
      <c r="F108" s="18"/>
    </row>
    <row r="109" spans="1:6" ht="19.5" customHeight="1">
      <c r="A109" s="3" t="s">
        <v>24</v>
      </c>
      <c r="B109" s="18" t="s">
        <v>60</v>
      </c>
      <c r="C109" s="18"/>
      <c r="D109" s="126"/>
      <c r="E109" s="10"/>
      <c r="F109" s="18"/>
    </row>
    <row r="110" spans="1:6" ht="35.25" customHeight="1">
      <c r="A110" s="3" t="s">
        <v>109</v>
      </c>
      <c r="B110" s="2" t="s">
        <v>62</v>
      </c>
      <c r="C110" s="71" t="s">
        <v>626</v>
      </c>
      <c r="D110" s="126">
        <v>1.6</v>
      </c>
      <c r="E110" s="10">
        <f>ROUND($I$14*D110,0)</f>
        <v>20139</v>
      </c>
      <c r="F110" s="10">
        <f>ROUND($I$19*D110,0)</f>
        <v>44408</v>
      </c>
    </row>
    <row r="111" spans="1:6" ht="19.5" customHeight="1">
      <c r="A111" s="3"/>
      <c r="B111" s="2"/>
      <c r="C111" s="18"/>
      <c r="D111" s="126"/>
      <c r="E111" s="10"/>
      <c r="F111" s="18"/>
    </row>
    <row r="112" spans="1:6" ht="19.5" customHeight="1">
      <c r="A112" s="3"/>
      <c r="B112" s="18"/>
      <c r="C112" s="18"/>
      <c r="D112" s="126"/>
      <c r="E112" s="10"/>
      <c r="F112" s="18"/>
    </row>
    <row r="113" spans="1:6" ht="33" customHeight="1">
      <c r="A113" s="3" t="s">
        <v>110</v>
      </c>
      <c r="B113" s="2" t="s">
        <v>64</v>
      </c>
      <c r="C113" s="71" t="s">
        <v>626</v>
      </c>
      <c r="D113" s="126">
        <v>0.4</v>
      </c>
      <c r="E113" s="10">
        <f>ROUND($I$14*D113,0)</f>
        <v>5035</v>
      </c>
      <c r="F113" s="10">
        <f>ROUND($I$19*D113,0)</f>
        <v>11102</v>
      </c>
    </row>
    <row r="114" spans="1:6" ht="19.5" customHeight="1">
      <c r="A114" s="31"/>
      <c r="B114" s="45"/>
      <c r="C114" s="18"/>
      <c r="D114" s="126"/>
      <c r="E114" s="10"/>
      <c r="F114" s="18"/>
    </row>
    <row r="115" spans="1:6" ht="19.5" customHeight="1">
      <c r="A115" s="3"/>
      <c r="B115" s="18"/>
      <c r="C115" s="18"/>
      <c r="D115" s="126"/>
      <c r="E115" s="10"/>
      <c r="F115" s="18"/>
    </row>
    <row r="116" spans="1:6" ht="39.75" customHeight="1">
      <c r="A116" s="3" t="s">
        <v>111</v>
      </c>
      <c r="B116" s="2" t="s">
        <v>66</v>
      </c>
      <c r="C116" s="71" t="s">
        <v>626</v>
      </c>
      <c r="D116" s="126">
        <v>0.68</v>
      </c>
      <c r="E116" s="10">
        <f>ROUND($I$14*D116,0)</f>
        <v>8559</v>
      </c>
      <c r="F116" s="10">
        <f>ROUND($I$19*D116,0)</f>
        <v>18874</v>
      </c>
    </row>
    <row r="117" spans="1:6" ht="19.5" customHeight="1">
      <c r="A117" s="47"/>
      <c r="B117" s="45"/>
      <c r="C117" s="18"/>
      <c r="D117" s="126"/>
      <c r="E117" s="10"/>
      <c r="F117" s="18"/>
    </row>
    <row r="118" spans="1:6" ht="19.5" customHeight="1">
      <c r="A118" s="3"/>
      <c r="B118" s="2"/>
      <c r="C118" s="18"/>
      <c r="D118" s="126"/>
      <c r="E118" s="10"/>
      <c r="F118" s="18"/>
    </row>
    <row r="119" spans="1:6" ht="19.5" customHeight="1">
      <c r="A119" s="3" t="s">
        <v>112</v>
      </c>
      <c r="B119" s="2" t="s">
        <v>68</v>
      </c>
      <c r="C119" s="71" t="s">
        <v>626</v>
      </c>
      <c r="D119" s="126">
        <v>0.3</v>
      </c>
      <c r="E119" s="10">
        <f>ROUND($I$14*D119,0)</f>
        <v>3776</v>
      </c>
      <c r="F119" s="10">
        <f>ROUND($I$19*D119,0)</f>
        <v>8327</v>
      </c>
    </row>
    <row r="120" spans="1:6" ht="19.5" customHeight="1">
      <c r="A120" s="3"/>
      <c r="B120" s="18"/>
      <c r="C120" s="18"/>
      <c r="D120" s="126"/>
      <c r="E120" s="10"/>
      <c r="F120" s="18"/>
    </row>
    <row r="121" spans="1:6" ht="19.5" customHeight="1">
      <c r="A121" s="3"/>
      <c r="B121" s="2"/>
      <c r="C121" s="18"/>
      <c r="D121" s="126"/>
      <c r="E121" s="10"/>
      <c r="F121" s="18"/>
    </row>
    <row r="122" spans="1:6" ht="19.5" customHeight="1">
      <c r="A122" s="3" t="s">
        <v>113</v>
      </c>
      <c r="B122" s="2" t="s">
        <v>70</v>
      </c>
      <c r="C122" s="71" t="s">
        <v>626</v>
      </c>
      <c r="D122" s="126">
        <v>1.18</v>
      </c>
      <c r="E122" s="10">
        <f>ROUND($I$14*D122,0)</f>
        <v>14852</v>
      </c>
      <c r="F122" s="10">
        <f>ROUND($I$19*D122,0)</f>
        <v>32751</v>
      </c>
    </row>
    <row r="123" spans="1:6" ht="19.5" customHeight="1">
      <c r="A123" s="3"/>
      <c r="B123" s="18"/>
      <c r="C123" s="9"/>
      <c r="D123" s="126"/>
      <c r="E123" s="10"/>
      <c r="F123" s="18"/>
    </row>
    <row r="124" spans="1:6" ht="19.5" customHeight="1">
      <c r="A124" s="3"/>
      <c r="B124" s="2"/>
      <c r="C124" s="18"/>
      <c r="D124" s="126"/>
      <c r="E124" s="10"/>
      <c r="F124" s="18"/>
    </row>
    <row r="125" spans="1:6" ht="19.5" customHeight="1">
      <c r="A125" s="3" t="s">
        <v>114</v>
      </c>
      <c r="B125" s="2" t="s">
        <v>115</v>
      </c>
      <c r="C125" s="71" t="s">
        <v>626</v>
      </c>
      <c r="D125" s="126">
        <v>0.88</v>
      </c>
      <c r="E125" s="10">
        <f>ROUND($I$14*D125,0)</f>
        <v>11076</v>
      </c>
      <c r="F125" s="10">
        <f>ROUND($I$19*D125,0)</f>
        <v>24425</v>
      </c>
    </row>
    <row r="126" spans="1:6" ht="19.5" customHeight="1">
      <c r="A126" s="31"/>
      <c r="B126" s="4"/>
      <c r="C126" s="9"/>
      <c r="D126" s="126"/>
      <c r="E126" s="10"/>
      <c r="F126" s="18"/>
    </row>
    <row r="127" spans="1:6" ht="19.5" customHeight="1">
      <c r="A127" s="3"/>
      <c r="B127" s="2"/>
      <c r="C127" s="18"/>
      <c r="D127" s="126"/>
      <c r="E127" s="10"/>
      <c r="F127" s="18"/>
    </row>
    <row r="128" spans="1:6" ht="19.5" customHeight="1">
      <c r="A128" s="3" t="s">
        <v>116</v>
      </c>
      <c r="B128" s="2" t="s">
        <v>74</v>
      </c>
      <c r="C128" s="71" t="s">
        <v>626</v>
      </c>
      <c r="D128" s="126">
        <v>0.55</v>
      </c>
      <c r="E128" s="10">
        <f>ROUND($I$14*D128,0)</f>
        <v>6923</v>
      </c>
      <c r="F128" s="10">
        <f>ROUND($I$19*D128,0)</f>
        <v>15265</v>
      </c>
    </row>
    <row r="129" spans="1:6" ht="19.5" customHeight="1">
      <c r="A129" s="3"/>
      <c r="B129" s="18"/>
      <c r="C129" s="18"/>
      <c r="D129" s="126"/>
      <c r="E129" s="10"/>
      <c r="F129" s="18"/>
    </row>
    <row r="130" spans="1:6" ht="19.5" customHeight="1">
      <c r="A130" s="3"/>
      <c r="B130" s="2"/>
      <c r="C130" s="18"/>
      <c r="D130" s="126"/>
      <c r="E130" s="10"/>
      <c r="F130" s="18"/>
    </row>
    <row r="131" spans="1:6" ht="19.5" customHeight="1">
      <c r="A131" s="3" t="s">
        <v>117</v>
      </c>
      <c r="B131" s="2" t="s">
        <v>76</v>
      </c>
      <c r="C131" s="71" t="s">
        <v>636</v>
      </c>
      <c r="D131" s="126">
        <v>1.5</v>
      </c>
      <c r="E131" s="10">
        <f>ROUND($I$14*D131,0)</f>
        <v>18880</v>
      </c>
      <c r="F131" s="10">
        <f>ROUND($I$19*D131,0)</f>
        <v>41633</v>
      </c>
    </row>
    <row r="132" spans="1:6" ht="19.5" customHeight="1">
      <c r="A132" s="31"/>
      <c r="B132" s="45"/>
      <c r="C132" s="18"/>
      <c r="D132" s="126"/>
      <c r="E132" s="10"/>
      <c r="F132" s="18"/>
    </row>
    <row r="133" spans="1:6" ht="19.5" customHeight="1">
      <c r="A133" s="3"/>
      <c r="B133" s="2"/>
      <c r="C133" s="104"/>
      <c r="D133" s="126"/>
      <c r="E133" s="10"/>
      <c r="F133" s="10"/>
    </row>
    <row r="134" spans="1:6" ht="19.5" customHeight="1">
      <c r="A134" s="3" t="s">
        <v>48</v>
      </c>
      <c r="B134" s="2" t="s">
        <v>77</v>
      </c>
      <c r="C134" s="71" t="s">
        <v>626</v>
      </c>
      <c r="D134" s="126">
        <v>1.25</v>
      </c>
      <c r="E134" s="10">
        <f>ROUND($I$14*D134,0)</f>
        <v>15734</v>
      </c>
      <c r="F134" s="10">
        <f>ROUND($I$19*D134,0)</f>
        <v>34694</v>
      </c>
    </row>
    <row r="135" spans="1:6" ht="19.5" customHeight="1">
      <c r="A135" s="3"/>
      <c r="B135" s="18"/>
      <c r="C135" s="71"/>
      <c r="D135" s="126"/>
      <c r="E135" s="10"/>
      <c r="F135" s="18"/>
    </row>
    <row r="136" spans="1:6" ht="19.5" customHeight="1">
      <c r="A136" s="3"/>
      <c r="B136" s="2"/>
      <c r="C136" s="18"/>
      <c r="D136" s="126"/>
      <c r="E136" s="10"/>
      <c r="F136" s="18"/>
    </row>
    <row r="137" spans="1:6" ht="19.5" customHeight="1">
      <c r="A137" s="3" t="s">
        <v>118</v>
      </c>
      <c r="B137" s="18" t="s">
        <v>78</v>
      </c>
      <c r="C137" s="18"/>
      <c r="D137" s="126"/>
      <c r="E137" s="10"/>
      <c r="F137" s="18"/>
    </row>
    <row r="138" spans="1:6" ht="45" customHeight="1">
      <c r="A138" s="3" t="s">
        <v>119</v>
      </c>
      <c r="B138" s="2" t="s">
        <v>80</v>
      </c>
      <c r="C138" s="71" t="s">
        <v>626</v>
      </c>
      <c r="D138" s="126">
        <v>0.72</v>
      </c>
      <c r="E138" s="10">
        <f>ROUND($I$14*D138,0)</f>
        <v>9062</v>
      </c>
      <c r="F138" s="10">
        <f>ROUND($I$19*D138,0)</f>
        <v>19984</v>
      </c>
    </row>
    <row r="139" spans="1:6" ht="19.5" customHeight="1">
      <c r="A139" s="3"/>
      <c r="B139" s="2"/>
      <c r="C139" s="18"/>
      <c r="D139" s="126"/>
      <c r="E139" s="10"/>
      <c r="F139" s="18"/>
    </row>
    <row r="140" spans="1:6" ht="19.5" customHeight="1">
      <c r="A140" s="3"/>
      <c r="B140" s="18"/>
      <c r="C140" s="18"/>
      <c r="D140" s="126"/>
      <c r="E140" s="10"/>
      <c r="F140" s="18"/>
    </row>
    <row r="141" spans="1:6" ht="37.5" customHeight="1">
      <c r="A141" s="3" t="s">
        <v>120</v>
      </c>
      <c r="B141" s="2" t="s">
        <v>84</v>
      </c>
      <c r="C141" s="71" t="s">
        <v>626</v>
      </c>
      <c r="D141" s="126">
        <v>0.65</v>
      </c>
      <c r="E141" s="10">
        <f>ROUND($I$14*D141,0)</f>
        <v>8181</v>
      </c>
      <c r="F141" s="10">
        <f>ROUND($I$19*D141,0)</f>
        <v>18041</v>
      </c>
    </row>
    <row r="142" spans="1:6" ht="19.5" customHeight="1">
      <c r="A142" s="3"/>
      <c r="B142" s="2"/>
      <c r="C142" s="18"/>
      <c r="D142" s="126"/>
      <c r="E142" s="10"/>
      <c r="F142" s="18"/>
    </row>
    <row r="143" spans="1:6" ht="19.5" customHeight="1">
      <c r="A143" s="3"/>
      <c r="B143" s="18"/>
      <c r="C143" s="4"/>
      <c r="D143" s="126"/>
      <c r="E143" s="10"/>
      <c r="F143" s="18"/>
    </row>
    <row r="144" spans="1:6" ht="37.5" customHeight="1">
      <c r="A144" s="3" t="s">
        <v>123</v>
      </c>
      <c r="B144" s="2" t="s">
        <v>124</v>
      </c>
      <c r="C144" s="71" t="s">
        <v>626</v>
      </c>
      <c r="D144" s="126">
        <v>0.8</v>
      </c>
      <c r="E144" s="10">
        <f>ROUND($I$14*D144,0)</f>
        <v>10069</v>
      </c>
      <c r="F144" s="10">
        <f>ROUND($I$19*D144,0)</f>
        <v>22204</v>
      </c>
    </row>
    <row r="145" spans="1:6" ht="19.5" customHeight="1">
      <c r="A145" s="3"/>
      <c r="B145" s="2"/>
      <c r="C145" s="18"/>
      <c r="D145" s="126"/>
      <c r="E145" s="10"/>
      <c r="F145" s="18"/>
    </row>
    <row r="146" spans="1:6" ht="19.5" customHeight="1">
      <c r="A146" s="3"/>
      <c r="B146" s="18"/>
      <c r="C146" s="18"/>
      <c r="D146" s="126"/>
      <c r="E146" s="10"/>
      <c r="F146" s="18"/>
    </row>
    <row r="147" spans="1:6" ht="35.25" customHeight="1">
      <c r="A147" s="3" t="s">
        <v>125</v>
      </c>
      <c r="B147" s="2" t="s">
        <v>88</v>
      </c>
      <c r="C147" s="71" t="s">
        <v>626</v>
      </c>
      <c r="D147" s="126">
        <v>0.8</v>
      </c>
      <c r="E147" s="10">
        <f>ROUND($I$14*D147,0)</f>
        <v>10069</v>
      </c>
      <c r="F147" s="10">
        <f>ROUND($I$19*D147,0)</f>
        <v>22204</v>
      </c>
    </row>
    <row r="148" spans="1:6" ht="19.5" customHeight="1">
      <c r="A148" s="3"/>
      <c r="B148" s="18"/>
      <c r="C148" s="18"/>
      <c r="D148" s="126"/>
      <c r="E148" s="10"/>
      <c r="F148" s="18"/>
    </row>
    <row r="149" spans="1:6" ht="19.5" customHeight="1">
      <c r="A149" s="3"/>
      <c r="B149" s="18"/>
      <c r="C149" s="45"/>
      <c r="D149" s="126"/>
      <c r="E149" s="10"/>
      <c r="F149" s="18"/>
    </row>
    <row r="150" spans="1:6" ht="19.5" customHeight="1">
      <c r="A150" s="3" t="s">
        <v>126</v>
      </c>
      <c r="B150" s="18" t="s">
        <v>90</v>
      </c>
      <c r="C150" s="71" t="s">
        <v>637</v>
      </c>
      <c r="D150" s="126">
        <v>0.1</v>
      </c>
      <c r="E150" s="10">
        <f>ROUND($I$14*D150,0)</f>
        <v>1259</v>
      </c>
      <c r="F150" s="10">
        <f>ROUND($I$19*D150,0)</f>
        <v>2776</v>
      </c>
    </row>
    <row r="151" spans="1:6" ht="19.5" customHeight="1">
      <c r="A151" s="31"/>
      <c r="B151" s="45"/>
      <c r="C151" s="18"/>
      <c r="D151" s="126"/>
      <c r="E151" s="10"/>
      <c r="F151" s="10"/>
    </row>
    <row r="152" spans="1:6" ht="19.5" customHeight="1">
      <c r="A152" s="3" t="s">
        <v>127</v>
      </c>
      <c r="B152" s="18" t="s">
        <v>92</v>
      </c>
      <c r="C152" s="45"/>
      <c r="D152" s="126"/>
      <c r="E152" s="10"/>
      <c r="F152" s="18"/>
    </row>
    <row r="153" spans="1:6" ht="19.5" customHeight="1">
      <c r="A153" s="3" t="s">
        <v>128</v>
      </c>
      <c r="B153" s="18" t="s">
        <v>129</v>
      </c>
      <c r="C153" s="71" t="s">
        <v>638</v>
      </c>
      <c r="D153" s="126">
        <v>0.1</v>
      </c>
      <c r="E153" s="10">
        <f>ROUND($I$14*D153,0)</f>
        <v>1259</v>
      </c>
      <c r="F153" s="10">
        <f>ROUND($I$19*D153,0)</f>
        <v>2776</v>
      </c>
    </row>
    <row r="154" spans="1:6" ht="19.5" customHeight="1">
      <c r="A154" s="5"/>
      <c r="B154" s="18"/>
      <c r="C154" s="9"/>
      <c r="D154" s="126"/>
      <c r="E154" s="10"/>
      <c r="F154" s="18"/>
    </row>
    <row r="155" spans="1:6" ht="19.5" customHeight="1">
      <c r="A155" s="3"/>
      <c r="B155" s="18"/>
      <c r="C155" s="2"/>
      <c r="D155" s="126"/>
      <c r="E155" s="10"/>
      <c r="F155" s="18"/>
    </row>
    <row r="156" spans="1:6" ht="19.5" customHeight="1">
      <c r="A156" s="3" t="s">
        <v>130</v>
      </c>
      <c r="B156" s="18" t="s">
        <v>131</v>
      </c>
      <c r="C156" s="71" t="s">
        <v>638</v>
      </c>
      <c r="D156" s="126">
        <v>0.12</v>
      </c>
      <c r="E156" s="10">
        <f>ROUND($I$14*D156,0)</f>
        <v>1510</v>
      </c>
      <c r="F156" s="10">
        <f>ROUND($I$19*D156,0)</f>
        <v>3331</v>
      </c>
    </row>
    <row r="157" spans="1:6" ht="19.5" customHeight="1">
      <c r="A157" s="3"/>
      <c r="B157" s="18"/>
      <c r="C157" s="9"/>
      <c r="D157" s="126"/>
      <c r="E157" s="10"/>
      <c r="F157" s="18"/>
    </row>
    <row r="158" spans="1:6" ht="19.5" customHeight="1">
      <c r="A158" s="3"/>
      <c r="B158" s="18"/>
      <c r="C158" s="2"/>
      <c r="D158" s="126"/>
      <c r="E158" s="10"/>
      <c r="F158" s="18"/>
    </row>
    <row r="159" spans="1:6" ht="19.5" customHeight="1">
      <c r="A159" s="3" t="s">
        <v>132</v>
      </c>
      <c r="B159" s="18" t="s">
        <v>133</v>
      </c>
      <c r="C159" s="71" t="s">
        <v>638</v>
      </c>
      <c r="D159" s="126">
        <v>0.15</v>
      </c>
      <c r="E159" s="10">
        <f>ROUND($I$14*D159,0)</f>
        <v>1888</v>
      </c>
      <c r="F159" s="10">
        <f>ROUND($I$19*D159,0)</f>
        <v>4163</v>
      </c>
    </row>
    <row r="160" spans="1:6" ht="19.5" customHeight="1">
      <c r="A160" s="5"/>
      <c r="B160" s="2"/>
      <c r="C160" s="9"/>
      <c r="D160" s="126"/>
      <c r="E160" s="10"/>
      <c r="F160" s="18"/>
    </row>
    <row r="161" spans="1:6" ht="19.5" customHeight="1">
      <c r="A161" s="5"/>
      <c r="B161" s="18"/>
      <c r="C161" s="2"/>
      <c r="D161" s="126"/>
      <c r="E161" s="10"/>
      <c r="F161" s="18"/>
    </row>
    <row r="162" spans="1:6" ht="19.5" customHeight="1">
      <c r="A162" s="6">
        <v>3</v>
      </c>
      <c r="B162" s="4" t="s">
        <v>134</v>
      </c>
      <c r="C162" s="2"/>
      <c r="D162" s="126"/>
      <c r="E162" s="10"/>
      <c r="F162" s="18"/>
    </row>
    <row r="163" spans="1:6" ht="19.5" customHeight="1">
      <c r="A163" s="3" t="s">
        <v>40</v>
      </c>
      <c r="B163" s="2" t="s">
        <v>135</v>
      </c>
      <c r="C163" s="2"/>
      <c r="D163" s="126"/>
      <c r="E163" s="10"/>
      <c r="F163" s="18"/>
    </row>
    <row r="164" spans="1:6" ht="19.5" customHeight="1">
      <c r="A164" s="3" t="s">
        <v>136</v>
      </c>
      <c r="B164" s="2" t="s">
        <v>94</v>
      </c>
      <c r="C164" s="9" t="s">
        <v>613</v>
      </c>
      <c r="D164" s="126">
        <v>0.6</v>
      </c>
      <c r="E164" s="10">
        <f>ROUND($I$21*D164,0)</f>
        <v>107</v>
      </c>
      <c r="F164" s="10">
        <f>ROUND($I$23*D164,0)</f>
        <v>1335</v>
      </c>
    </row>
    <row r="165" spans="1:6" ht="19.5" customHeight="1">
      <c r="A165" s="5"/>
      <c r="B165" s="2"/>
      <c r="C165" s="9"/>
      <c r="D165" s="126"/>
      <c r="E165" s="10"/>
      <c r="F165" s="18"/>
    </row>
    <row r="166" spans="1:6" ht="19.5" customHeight="1">
      <c r="A166" s="31"/>
      <c r="B166" s="45"/>
      <c r="C166" s="9"/>
      <c r="D166" s="126"/>
      <c r="E166" s="10"/>
      <c r="F166" s="18"/>
    </row>
    <row r="167" spans="1:6" ht="19.5" customHeight="1">
      <c r="A167" s="3" t="s">
        <v>139</v>
      </c>
      <c r="B167" s="2" t="s">
        <v>140</v>
      </c>
      <c r="C167" s="9" t="s">
        <v>613</v>
      </c>
      <c r="D167" s="126">
        <v>0.5</v>
      </c>
      <c r="E167" s="10">
        <f>ROUND($I$21*D167,0)</f>
        <v>89</v>
      </c>
      <c r="F167" s="10">
        <f>ROUND($I$23*D167,0)</f>
        <v>1113</v>
      </c>
    </row>
    <row r="168" spans="1:6" ht="19.5" customHeight="1">
      <c r="A168" s="3"/>
      <c r="B168" s="18"/>
      <c r="C168" s="9"/>
      <c r="D168" s="126"/>
      <c r="E168" s="10"/>
      <c r="F168" s="18"/>
    </row>
    <row r="169" spans="1:6" ht="19.5" customHeight="1">
      <c r="A169" s="31"/>
      <c r="B169" s="45"/>
      <c r="C169" s="9"/>
      <c r="D169" s="126"/>
      <c r="E169" s="10"/>
      <c r="F169" s="18"/>
    </row>
    <row r="170" spans="1:6" ht="19.5" customHeight="1">
      <c r="A170" s="3" t="s">
        <v>141</v>
      </c>
      <c r="B170" s="2" t="s">
        <v>60</v>
      </c>
      <c r="C170" s="9"/>
      <c r="D170" s="126"/>
      <c r="E170" s="10"/>
      <c r="F170" s="18"/>
    </row>
    <row r="171" spans="1:6" ht="36.75" customHeight="1">
      <c r="A171" s="3" t="s">
        <v>142</v>
      </c>
      <c r="B171" s="2" t="s">
        <v>62</v>
      </c>
      <c r="C171" s="9" t="s">
        <v>613</v>
      </c>
      <c r="D171" s="126">
        <v>1</v>
      </c>
      <c r="E171" s="10">
        <f>ROUND($I$21*D171,0)</f>
        <v>178</v>
      </c>
      <c r="F171" s="10">
        <f>ROUND($I$23*D171,0)</f>
        <v>2225</v>
      </c>
    </row>
    <row r="172" spans="1:6" ht="19.5" customHeight="1">
      <c r="A172" s="31"/>
      <c r="B172" s="45"/>
      <c r="C172" s="9"/>
      <c r="D172" s="126"/>
      <c r="E172" s="10"/>
      <c r="F172" s="18"/>
    </row>
    <row r="173" spans="1:6" ht="19.5" customHeight="1">
      <c r="A173" s="3"/>
      <c r="B173" s="18"/>
      <c r="C173" s="9"/>
      <c r="D173" s="126"/>
      <c r="E173" s="10"/>
      <c r="F173" s="18"/>
    </row>
    <row r="174" spans="1:6" ht="38.25" customHeight="1">
      <c r="A174" s="3" t="s">
        <v>143</v>
      </c>
      <c r="B174" s="2" t="s">
        <v>64</v>
      </c>
      <c r="C174" s="9" t="s">
        <v>613</v>
      </c>
      <c r="D174" s="126">
        <v>0.3</v>
      </c>
      <c r="E174" s="10">
        <f>ROUND($I$21*D174,0)</f>
        <v>53</v>
      </c>
      <c r="F174" s="18">
        <f>ROUND($I$23*D174,0)</f>
        <v>668</v>
      </c>
    </row>
    <row r="175" spans="1:6" ht="19.5" customHeight="1">
      <c r="A175" s="31"/>
      <c r="B175" s="45"/>
      <c r="C175" s="9"/>
      <c r="D175" s="126"/>
      <c r="E175" s="10"/>
      <c r="F175" s="18"/>
    </row>
    <row r="176" spans="1:6" ht="19.5" customHeight="1">
      <c r="A176" s="3"/>
      <c r="B176" s="2"/>
      <c r="C176" s="9"/>
      <c r="D176" s="126"/>
      <c r="E176" s="10"/>
      <c r="F176" s="18"/>
    </row>
    <row r="177" spans="1:6" ht="43.5" customHeight="1">
      <c r="A177" s="3" t="s">
        <v>144</v>
      </c>
      <c r="B177" s="2" t="s">
        <v>66</v>
      </c>
      <c r="C177" s="9" t="s">
        <v>613</v>
      </c>
      <c r="D177" s="126">
        <v>0.4</v>
      </c>
      <c r="E177" s="10">
        <f>ROUND($I$21*D177,0)</f>
        <v>71</v>
      </c>
      <c r="F177" s="18">
        <f>ROUND($I$23*D177,0)</f>
        <v>890</v>
      </c>
    </row>
    <row r="178" spans="1:6" ht="19.5" customHeight="1">
      <c r="A178" s="3"/>
      <c r="B178" s="18"/>
      <c r="C178" s="9"/>
      <c r="D178" s="126"/>
      <c r="E178" s="10"/>
      <c r="F178" s="18"/>
    </row>
    <row r="179" spans="1:6" ht="19.5" customHeight="1">
      <c r="A179" s="3"/>
      <c r="B179" s="2"/>
      <c r="C179" s="9"/>
      <c r="D179" s="126"/>
      <c r="E179" s="10"/>
      <c r="F179" s="18"/>
    </row>
    <row r="180" spans="1:6" ht="19.5" customHeight="1">
      <c r="A180" s="3" t="s">
        <v>145</v>
      </c>
      <c r="B180" s="2" t="s">
        <v>68</v>
      </c>
      <c r="C180" s="9" t="s">
        <v>613</v>
      </c>
      <c r="D180" s="126">
        <v>0.2</v>
      </c>
      <c r="E180" s="10">
        <f>ROUND($I$21*D180,0)</f>
        <v>36</v>
      </c>
      <c r="F180" s="18">
        <f>ROUND($I$23*D180,0)</f>
        <v>445</v>
      </c>
    </row>
    <row r="181" spans="1:6" ht="19.5" customHeight="1">
      <c r="A181" s="3"/>
      <c r="B181" s="18"/>
      <c r="C181" s="9"/>
      <c r="D181" s="126"/>
      <c r="E181" s="10"/>
      <c r="F181" s="18"/>
    </row>
    <row r="182" spans="1:6" ht="19.5" customHeight="1">
      <c r="A182" s="3"/>
      <c r="B182" s="2"/>
      <c r="C182" s="9"/>
      <c r="D182" s="126"/>
      <c r="E182" s="10"/>
      <c r="F182" s="18"/>
    </row>
    <row r="183" spans="1:6" ht="19.5" customHeight="1">
      <c r="A183" s="3" t="s">
        <v>146</v>
      </c>
      <c r="B183" s="2" t="s">
        <v>70</v>
      </c>
      <c r="C183" s="9" t="s">
        <v>613</v>
      </c>
      <c r="D183" s="126">
        <v>0.7</v>
      </c>
      <c r="E183" s="10">
        <f>ROUND($I$21*D183,0)</f>
        <v>124</v>
      </c>
      <c r="F183" s="10">
        <f>ROUND($I$23*D183,0)</f>
        <v>1558</v>
      </c>
    </row>
    <row r="184" spans="1:6" ht="19.5" customHeight="1">
      <c r="A184" s="3"/>
      <c r="B184" s="18"/>
      <c r="C184" s="9"/>
      <c r="D184" s="126"/>
      <c r="E184" s="10"/>
      <c r="F184" s="18"/>
    </row>
    <row r="185" spans="1:6" ht="19.5" customHeight="1">
      <c r="A185" s="3"/>
      <c r="B185" s="2"/>
      <c r="C185" s="9"/>
      <c r="D185" s="126"/>
      <c r="E185" s="10"/>
      <c r="F185" s="18"/>
    </row>
    <row r="186" spans="1:6" ht="19.5" customHeight="1">
      <c r="A186" s="3" t="s">
        <v>147</v>
      </c>
      <c r="B186" s="2" t="s">
        <v>148</v>
      </c>
      <c r="C186" s="9" t="s">
        <v>613</v>
      </c>
      <c r="D186" s="126">
        <v>0.5</v>
      </c>
      <c r="E186" s="10">
        <f>ROUND($I$21*D186,0)</f>
        <v>89</v>
      </c>
      <c r="F186" s="10">
        <f>ROUND($I$23*D186,0)</f>
        <v>1113</v>
      </c>
    </row>
    <row r="187" spans="1:6" ht="19.5" customHeight="1">
      <c r="A187" s="3"/>
      <c r="B187" s="18"/>
      <c r="C187" s="9"/>
      <c r="D187" s="126"/>
      <c r="E187" s="10"/>
      <c r="F187" s="18"/>
    </row>
    <row r="188" spans="1:6" ht="19.5" customHeight="1">
      <c r="A188" s="3"/>
      <c r="B188" s="2"/>
      <c r="C188" s="9"/>
      <c r="D188" s="126"/>
      <c r="E188" s="10"/>
      <c r="F188" s="18"/>
    </row>
    <row r="189" spans="1:6" ht="19.5" customHeight="1">
      <c r="A189" s="3" t="s">
        <v>149</v>
      </c>
      <c r="B189" s="18" t="s">
        <v>74</v>
      </c>
      <c r="C189" s="9" t="s">
        <v>613</v>
      </c>
      <c r="D189" s="126">
        <v>0.3</v>
      </c>
      <c r="E189" s="10">
        <f>ROUND($I$21*D189,0)</f>
        <v>53</v>
      </c>
      <c r="F189" s="18">
        <f>ROUND($I$23*D189,0)</f>
        <v>668</v>
      </c>
    </row>
    <row r="190" spans="1:6" ht="19.5" customHeight="1">
      <c r="A190" s="3"/>
      <c r="B190" s="18"/>
      <c r="C190" s="9"/>
      <c r="D190" s="126"/>
      <c r="E190" s="10"/>
      <c r="F190" s="18"/>
    </row>
    <row r="191" spans="1:6" ht="19.5" customHeight="1">
      <c r="A191" s="3"/>
      <c r="B191" s="18"/>
      <c r="C191" s="9"/>
      <c r="D191" s="126"/>
      <c r="E191" s="10"/>
      <c r="F191" s="18"/>
    </row>
    <row r="192" spans="1:6" ht="19.5" customHeight="1">
      <c r="A192" s="3" t="s">
        <v>150</v>
      </c>
      <c r="B192" s="18" t="s">
        <v>76</v>
      </c>
      <c r="C192" s="9" t="s">
        <v>613</v>
      </c>
      <c r="D192" s="126">
        <v>0.3</v>
      </c>
      <c r="E192" s="10">
        <f>ROUND($I$21*D192,0)</f>
        <v>53</v>
      </c>
      <c r="F192" s="18">
        <f>ROUND($I$23*D192,0)</f>
        <v>668</v>
      </c>
    </row>
    <row r="193" spans="1:6" ht="19.5" customHeight="1">
      <c r="A193" s="3"/>
      <c r="B193" s="18"/>
      <c r="C193" s="9"/>
      <c r="D193" s="126"/>
      <c r="E193" s="10"/>
      <c r="F193" s="18"/>
    </row>
    <row r="194" spans="1:6" ht="19.5" customHeight="1">
      <c r="A194" s="31"/>
      <c r="B194" s="45"/>
      <c r="C194" s="9"/>
      <c r="D194" s="126"/>
      <c r="E194" s="10"/>
      <c r="F194" s="18"/>
    </row>
    <row r="195" spans="1:6" ht="19.5" customHeight="1">
      <c r="A195" s="3" t="s">
        <v>151</v>
      </c>
      <c r="B195" s="18" t="s">
        <v>77</v>
      </c>
      <c r="C195" s="9" t="s">
        <v>613</v>
      </c>
      <c r="D195" s="126">
        <v>0.3</v>
      </c>
      <c r="E195" s="10">
        <f>ROUND($I$21*D195,0)</f>
        <v>53</v>
      </c>
      <c r="F195" s="18">
        <f>ROUND($I$23*D195,0)</f>
        <v>668</v>
      </c>
    </row>
    <row r="196" spans="1:6" ht="19.5" customHeight="1">
      <c r="A196" s="3"/>
      <c r="B196" s="22"/>
      <c r="C196" s="9"/>
      <c r="D196" s="126"/>
      <c r="E196" s="10"/>
      <c r="F196" s="18"/>
    </row>
    <row r="197" spans="1:6" ht="19.5" customHeight="1">
      <c r="A197" s="31"/>
      <c r="B197" s="45"/>
      <c r="C197" s="9"/>
      <c r="D197" s="126"/>
      <c r="E197" s="10"/>
      <c r="F197" s="18"/>
    </row>
    <row r="198" spans="1:6" ht="19.5" customHeight="1">
      <c r="A198" s="3" t="s">
        <v>152</v>
      </c>
      <c r="B198" s="18" t="s">
        <v>78</v>
      </c>
      <c r="C198" s="9"/>
      <c r="D198" s="126"/>
      <c r="E198" s="10"/>
      <c r="F198" s="18"/>
    </row>
    <row r="199" spans="1:6" ht="33" customHeight="1">
      <c r="A199" s="3" t="s">
        <v>153</v>
      </c>
      <c r="B199" s="2" t="s">
        <v>80</v>
      </c>
      <c r="C199" s="9" t="s">
        <v>613</v>
      </c>
      <c r="D199" s="126">
        <v>1</v>
      </c>
      <c r="E199" s="10">
        <f>ROUND($I$21*D199,0)</f>
        <v>178</v>
      </c>
      <c r="F199" s="10">
        <f>ROUND($I$23*D199,0)</f>
        <v>2225</v>
      </c>
    </row>
    <row r="200" spans="1:6" ht="19.5" customHeight="1">
      <c r="A200" s="102"/>
      <c r="B200" s="104"/>
      <c r="C200" s="9"/>
      <c r="D200" s="126"/>
      <c r="E200" s="10"/>
      <c r="F200" s="18"/>
    </row>
    <row r="201" spans="1:6" ht="19.5" customHeight="1">
      <c r="A201" s="31"/>
      <c r="B201" s="45"/>
      <c r="C201" s="9"/>
      <c r="D201" s="126"/>
      <c r="E201" s="10"/>
      <c r="F201" s="18"/>
    </row>
    <row r="202" spans="1:6" ht="39.75" customHeight="1">
      <c r="A202" s="3" t="s">
        <v>154</v>
      </c>
      <c r="B202" s="2" t="s">
        <v>84</v>
      </c>
      <c r="C202" s="9" t="s">
        <v>613</v>
      </c>
      <c r="D202" s="126">
        <v>0.3</v>
      </c>
      <c r="E202" s="10">
        <f>ROUND($I$21*D202,0)</f>
        <v>53</v>
      </c>
      <c r="F202" s="18">
        <f>ROUND($I$23*D202,0)</f>
        <v>668</v>
      </c>
    </row>
    <row r="203" spans="1:6" ht="19.5" customHeight="1">
      <c r="A203" s="3"/>
      <c r="B203" s="18"/>
      <c r="C203" s="9"/>
      <c r="D203" s="126"/>
      <c r="E203" s="10"/>
      <c r="F203" s="18"/>
    </row>
    <row r="204" spans="1:6" ht="19.5" customHeight="1">
      <c r="A204" s="3"/>
      <c r="B204" s="18"/>
      <c r="C204" s="9"/>
      <c r="D204" s="126"/>
      <c r="E204" s="10"/>
      <c r="F204" s="18"/>
    </row>
    <row r="205" spans="1:6" ht="51" customHeight="1">
      <c r="A205" s="3" t="s">
        <v>155</v>
      </c>
      <c r="B205" s="2" t="s">
        <v>124</v>
      </c>
      <c r="C205" s="9" t="s">
        <v>613</v>
      </c>
      <c r="D205" s="126">
        <v>0.3</v>
      </c>
      <c r="E205" s="10">
        <f>ROUND($I$21*D205,0)</f>
        <v>53</v>
      </c>
      <c r="F205" s="18">
        <f>ROUND($I$23*D205,0)</f>
        <v>668</v>
      </c>
    </row>
    <row r="206" spans="1:6" ht="19.5" customHeight="1">
      <c r="A206" s="3"/>
      <c r="B206" s="18"/>
      <c r="C206" s="9"/>
      <c r="D206" s="126"/>
      <c r="E206" s="10"/>
      <c r="F206" s="18"/>
    </row>
    <row r="207" spans="1:6" ht="19.5" customHeight="1">
      <c r="A207" s="31"/>
      <c r="B207" s="4"/>
      <c r="C207" s="9"/>
      <c r="D207" s="126"/>
      <c r="E207" s="10"/>
      <c r="F207" s="18"/>
    </row>
    <row r="208" spans="1:6" ht="48" customHeight="1">
      <c r="A208" s="3" t="s">
        <v>156</v>
      </c>
      <c r="B208" s="2" t="s">
        <v>88</v>
      </c>
      <c r="C208" s="9" t="s">
        <v>613</v>
      </c>
      <c r="D208" s="126">
        <v>0.3</v>
      </c>
      <c r="E208" s="10">
        <f>ROUND($I$21*D208,0)</f>
        <v>53</v>
      </c>
      <c r="F208" s="18">
        <f>ROUND($I$23*D208,0)</f>
        <v>668</v>
      </c>
    </row>
    <row r="209" spans="1:6" ht="19.5" customHeight="1">
      <c r="A209" s="3"/>
      <c r="B209" s="18"/>
      <c r="C209" s="9"/>
      <c r="D209" s="126"/>
      <c r="E209" s="10"/>
      <c r="F209" s="18"/>
    </row>
    <row r="210" spans="1:6" ht="19.5" customHeight="1">
      <c r="A210" s="3"/>
      <c r="B210" s="18"/>
      <c r="C210" s="9"/>
      <c r="D210" s="126"/>
      <c r="E210" s="10"/>
      <c r="F210" s="18"/>
    </row>
    <row r="211" spans="1:6" ht="19.5" customHeight="1">
      <c r="A211" s="3" t="s">
        <v>157</v>
      </c>
      <c r="B211" s="18" t="s">
        <v>90</v>
      </c>
      <c r="C211" s="9" t="s">
        <v>613</v>
      </c>
      <c r="D211" s="126">
        <v>0.2</v>
      </c>
      <c r="E211" s="10">
        <f>ROUND($I$21*D211,0)</f>
        <v>36</v>
      </c>
      <c r="F211" s="18">
        <f>ROUND($I$23*D211,0)</f>
        <v>445</v>
      </c>
    </row>
    <row r="212" spans="1:6" ht="19.5" customHeight="1">
      <c r="A212" s="3"/>
      <c r="B212" s="18"/>
      <c r="C212" s="9"/>
      <c r="D212" s="126"/>
      <c r="E212" s="10"/>
      <c r="F212" s="18"/>
    </row>
    <row r="213" spans="1:6" ht="19.5" customHeight="1">
      <c r="A213" s="3"/>
      <c r="B213" s="18"/>
      <c r="C213" s="9"/>
      <c r="D213" s="126"/>
      <c r="E213" s="10"/>
      <c r="F213" s="18"/>
    </row>
    <row r="214" spans="1:6" ht="19.5" customHeight="1">
      <c r="A214" s="3" t="s">
        <v>158</v>
      </c>
      <c r="B214" s="2" t="s">
        <v>92</v>
      </c>
      <c r="C214" s="9" t="s">
        <v>613</v>
      </c>
      <c r="D214" s="126">
        <v>0.2</v>
      </c>
      <c r="E214" s="10">
        <f>ROUND($I$21*D214,0)</f>
        <v>36</v>
      </c>
      <c r="F214" s="18">
        <f>ROUND($I$23*D214,0)</f>
        <v>445</v>
      </c>
    </row>
    <row r="215" spans="1:6" ht="19.5" customHeight="1">
      <c r="A215" s="3"/>
      <c r="B215" s="2"/>
      <c r="C215" s="9"/>
      <c r="D215" s="126"/>
      <c r="E215" s="10"/>
      <c r="F215" s="18"/>
    </row>
    <row r="216" spans="1:6" ht="19.5" customHeight="1">
      <c r="A216" s="3"/>
      <c r="B216" s="18"/>
      <c r="C216" s="18"/>
      <c r="D216" s="126"/>
      <c r="E216" s="10"/>
      <c r="F216" s="18"/>
    </row>
    <row r="217" spans="1:6" ht="19.5" customHeight="1">
      <c r="A217" s="3" t="s">
        <v>41</v>
      </c>
      <c r="B217" s="18" t="s">
        <v>159</v>
      </c>
      <c r="C217" s="9"/>
      <c r="D217" s="126"/>
      <c r="E217" s="10"/>
      <c r="F217" s="18"/>
    </row>
    <row r="218" spans="1:6" ht="19.5" customHeight="1">
      <c r="A218" s="3" t="s">
        <v>160</v>
      </c>
      <c r="B218" s="2" t="s">
        <v>94</v>
      </c>
      <c r="C218" s="71" t="s">
        <v>625</v>
      </c>
      <c r="D218" s="126">
        <v>0.6</v>
      </c>
      <c r="E218" s="10">
        <f>ROUND($I$21*D218,0)</f>
        <v>107</v>
      </c>
      <c r="F218" s="10">
        <f>ROUND($I$23*D218,0)</f>
        <v>1335</v>
      </c>
    </row>
    <row r="219" spans="1:6" ht="19.5" customHeight="1">
      <c r="A219" s="3"/>
      <c r="B219" s="18"/>
      <c r="C219" s="18"/>
      <c r="D219" s="126"/>
      <c r="E219" s="10"/>
      <c r="F219" s="10"/>
    </row>
    <row r="220" spans="1:6" ht="19.5" customHeight="1">
      <c r="A220" s="3"/>
      <c r="B220" s="18"/>
      <c r="C220" s="18"/>
      <c r="D220" s="126"/>
      <c r="E220" s="10"/>
      <c r="F220" s="18"/>
    </row>
    <row r="221" spans="1:6" ht="19.5" customHeight="1">
      <c r="A221" s="3" t="s">
        <v>161</v>
      </c>
      <c r="B221" s="2" t="s">
        <v>108</v>
      </c>
      <c r="C221" s="71" t="s">
        <v>624</v>
      </c>
      <c r="D221" s="126">
        <v>0.24</v>
      </c>
      <c r="E221" s="10">
        <f>ROUND($I$21*D221,0)</f>
        <v>43</v>
      </c>
      <c r="F221" s="18">
        <f>ROUND($I$23*D221,0)</f>
        <v>534</v>
      </c>
    </row>
    <row r="222" spans="1:6" ht="19.5" customHeight="1">
      <c r="A222" s="3"/>
      <c r="B222" s="18"/>
      <c r="C222" s="18"/>
      <c r="D222" s="126"/>
      <c r="E222" s="10"/>
      <c r="F222" s="18"/>
    </row>
    <row r="223" spans="1:6" ht="19.5" customHeight="1">
      <c r="A223" s="3"/>
      <c r="B223" s="18"/>
      <c r="C223" s="18"/>
      <c r="D223" s="126"/>
      <c r="E223" s="10"/>
      <c r="F223" s="18"/>
    </row>
    <row r="224" spans="1:6" ht="19.5" customHeight="1">
      <c r="A224" s="3" t="s">
        <v>162</v>
      </c>
      <c r="B224" s="2" t="s">
        <v>60</v>
      </c>
      <c r="C224" s="9"/>
      <c r="D224" s="126"/>
      <c r="E224" s="10"/>
      <c r="F224" s="18"/>
    </row>
    <row r="225" spans="1:6" ht="39.75" customHeight="1">
      <c r="A225" s="3" t="s">
        <v>163</v>
      </c>
      <c r="B225" s="2" t="s">
        <v>62</v>
      </c>
      <c r="C225" s="71" t="s">
        <v>626</v>
      </c>
      <c r="D225" s="126">
        <v>1</v>
      </c>
      <c r="E225" s="10">
        <f>ROUND($I$21*D225,0)</f>
        <v>178</v>
      </c>
      <c r="F225" s="10">
        <f>ROUND($I$23*D225,0)</f>
        <v>2225</v>
      </c>
    </row>
    <row r="226" spans="1:6" ht="19.5" customHeight="1">
      <c r="A226" s="3"/>
      <c r="B226" s="18"/>
      <c r="C226" s="18"/>
      <c r="D226" s="126"/>
      <c r="E226" s="10"/>
      <c r="F226" s="18"/>
    </row>
    <row r="227" spans="1:6" ht="19.5" customHeight="1">
      <c r="A227" s="3"/>
      <c r="B227" s="2"/>
      <c r="C227" s="18"/>
      <c r="D227" s="126"/>
      <c r="E227" s="10"/>
      <c r="F227" s="18"/>
    </row>
    <row r="228" spans="1:6" ht="43.5" customHeight="1">
      <c r="A228" s="3" t="s">
        <v>164</v>
      </c>
      <c r="B228" s="2" t="s">
        <v>64</v>
      </c>
      <c r="C228" s="71" t="s">
        <v>626</v>
      </c>
      <c r="D228" s="126">
        <v>0.24</v>
      </c>
      <c r="E228" s="10">
        <f>ROUND($I$21*D228,0)</f>
        <v>43</v>
      </c>
      <c r="F228" s="10">
        <f>ROUND($I$23*D228,0)</f>
        <v>534</v>
      </c>
    </row>
    <row r="229" spans="1:6" ht="19.5" customHeight="1">
      <c r="A229" s="3"/>
      <c r="B229" s="18"/>
      <c r="C229" s="18"/>
      <c r="D229" s="126"/>
      <c r="E229" s="10"/>
      <c r="F229" s="18"/>
    </row>
    <row r="230" spans="1:6" ht="19.5" customHeight="1">
      <c r="A230" s="3"/>
      <c r="B230" s="2"/>
      <c r="C230" s="18"/>
      <c r="D230" s="126"/>
      <c r="E230" s="10"/>
      <c r="F230" s="18"/>
    </row>
    <row r="231" spans="1:6" ht="38.25" customHeight="1">
      <c r="A231" s="3" t="s">
        <v>165</v>
      </c>
      <c r="B231" s="2" t="s">
        <v>66</v>
      </c>
      <c r="C231" s="71" t="s">
        <v>626</v>
      </c>
      <c r="D231" s="126">
        <v>0.4</v>
      </c>
      <c r="E231" s="10">
        <f>ROUND($I$21*D231,0)</f>
        <v>71</v>
      </c>
      <c r="F231" s="10">
        <f>ROUND($I$23*D231,0)</f>
        <v>890</v>
      </c>
    </row>
    <row r="232" spans="1:6" ht="19.5" customHeight="1">
      <c r="A232" s="3"/>
      <c r="B232" s="18"/>
      <c r="C232" s="18"/>
      <c r="D232" s="126"/>
      <c r="E232" s="10"/>
      <c r="F232" s="18"/>
    </row>
    <row r="233" spans="1:6" ht="19.5" customHeight="1">
      <c r="A233" s="31"/>
      <c r="B233" s="45"/>
      <c r="C233" s="18"/>
      <c r="D233" s="126"/>
      <c r="E233" s="10"/>
      <c r="F233" s="18"/>
    </row>
    <row r="234" spans="1:6" ht="19.5" customHeight="1">
      <c r="A234" s="3" t="s">
        <v>166</v>
      </c>
      <c r="B234" s="2" t="s">
        <v>68</v>
      </c>
      <c r="C234" s="71" t="s">
        <v>626</v>
      </c>
      <c r="D234" s="126">
        <v>0.2</v>
      </c>
      <c r="E234" s="10">
        <f>ROUND($I$21*D234,0)</f>
        <v>36</v>
      </c>
      <c r="F234" s="10">
        <f>ROUND($I$23*D234,0)</f>
        <v>445</v>
      </c>
    </row>
    <row r="235" spans="1:6" ht="19.5" customHeight="1">
      <c r="A235" s="3"/>
      <c r="B235" s="18"/>
      <c r="C235" s="18"/>
      <c r="D235" s="126"/>
      <c r="E235" s="10"/>
      <c r="F235" s="18"/>
    </row>
    <row r="236" spans="1:6" ht="19.5" customHeight="1">
      <c r="A236" s="31"/>
      <c r="B236" s="45"/>
      <c r="C236" s="18"/>
      <c r="D236" s="126"/>
      <c r="E236" s="10"/>
      <c r="F236" s="18"/>
    </row>
    <row r="237" spans="1:6" ht="19.5" customHeight="1">
      <c r="A237" s="3" t="s">
        <v>167</v>
      </c>
      <c r="B237" s="2" t="s">
        <v>70</v>
      </c>
      <c r="C237" s="71" t="s">
        <v>626</v>
      </c>
      <c r="D237" s="126">
        <v>0.8</v>
      </c>
      <c r="E237" s="10">
        <f>ROUND($I$21*D237,0)</f>
        <v>142</v>
      </c>
      <c r="F237" s="10">
        <f>ROUND($I$23*D237,0)</f>
        <v>1780</v>
      </c>
    </row>
    <row r="238" spans="1:6" ht="19.5" customHeight="1">
      <c r="A238" s="5"/>
      <c r="B238" s="18"/>
      <c r="C238" s="9"/>
      <c r="D238" s="126"/>
      <c r="E238" s="10"/>
      <c r="F238" s="18"/>
    </row>
    <row r="239" spans="1:6" ht="19.5" customHeight="1">
      <c r="A239" s="5"/>
      <c r="B239" s="18"/>
      <c r="C239" s="18"/>
      <c r="D239" s="126"/>
      <c r="E239" s="10"/>
      <c r="F239" s="18"/>
    </row>
    <row r="240" spans="1:6" ht="19.5" customHeight="1">
      <c r="A240" s="3" t="s">
        <v>168</v>
      </c>
      <c r="B240" s="2" t="s">
        <v>115</v>
      </c>
      <c r="C240" s="71" t="s">
        <v>626</v>
      </c>
      <c r="D240" s="126">
        <v>0.6</v>
      </c>
      <c r="E240" s="10">
        <f>ROUND($I$21*D240,0)</f>
        <v>107</v>
      </c>
      <c r="F240" s="10">
        <f>ROUND($I$23*D240,0)</f>
        <v>1335</v>
      </c>
    </row>
    <row r="241" spans="1:6" ht="19.5" customHeight="1">
      <c r="A241" s="3"/>
      <c r="B241" s="18"/>
      <c r="C241" s="9"/>
      <c r="D241" s="126"/>
      <c r="E241" s="10"/>
      <c r="F241" s="18"/>
    </row>
    <row r="242" spans="1:6" ht="19.5" customHeight="1">
      <c r="A242" s="3"/>
      <c r="B242" s="18"/>
      <c r="C242" s="18"/>
      <c r="D242" s="126"/>
      <c r="E242" s="10"/>
      <c r="F242" s="18"/>
    </row>
    <row r="243" spans="1:6" ht="19.5" customHeight="1">
      <c r="A243" s="3" t="s">
        <v>169</v>
      </c>
      <c r="B243" s="2" t="s">
        <v>170</v>
      </c>
      <c r="C243" s="71" t="s">
        <v>626</v>
      </c>
      <c r="D243" s="126">
        <v>0.4</v>
      </c>
      <c r="E243" s="10">
        <f>ROUND($I$21*D243,0)</f>
        <v>71</v>
      </c>
      <c r="F243" s="10">
        <f>ROUND($I$23*D243,0)</f>
        <v>890</v>
      </c>
    </row>
    <row r="244" spans="1:6" ht="19.5" customHeight="1">
      <c r="A244" s="3"/>
      <c r="B244" s="18"/>
      <c r="C244" s="18"/>
      <c r="D244" s="126"/>
      <c r="E244" s="10"/>
      <c r="F244" s="18"/>
    </row>
    <row r="245" spans="1:6" ht="19.5" customHeight="1">
      <c r="A245" s="3"/>
      <c r="B245" s="18"/>
      <c r="C245" s="18"/>
      <c r="D245" s="126"/>
      <c r="E245" s="10"/>
      <c r="F245" s="18"/>
    </row>
    <row r="246" spans="1:6" ht="19.5" customHeight="1">
      <c r="A246" s="3" t="s">
        <v>558</v>
      </c>
      <c r="B246" s="2" t="s">
        <v>171</v>
      </c>
      <c r="C246" s="71" t="s">
        <v>636</v>
      </c>
      <c r="D246" s="126">
        <v>0.4</v>
      </c>
      <c r="E246" s="10">
        <f>ROUND($I$21*D246,0)</f>
        <v>71</v>
      </c>
      <c r="F246" s="10">
        <f>ROUND($I$23*D246,0)</f>
        <v>890</v>
      </c>
    </row>
    <row r="247" spans="1:6" ht="19.5" customHeight="1">
      <c r="A247" s="5"/>
      <c r="B247" s="18"/>
      <c r="C247" s="9"/>
      <c r="D247" s="126"/>
      <c r="E247" s="10"/>
      <c r="F247" s="18"/>
    </row>
    <row r="248" spans="1:6" ht="19.5" customHeight="1">
      <c r="A248" s="5"/>
      <c r="B248" s="18"/>
      <c r="C248" s="9"/>
      <c r="D248" s="126"/>
      <c r="E248" s="10"/>
      <c r="F248" s="18"/>
    </row>
    <row r="249" spans="1:6" ht="19.5" customHeight="1">
      <c r="A249" s="3" t="s">
        <v>172</v>
      </c>
      <c r="B249" s="18" t="s">
        <v>77</v>
      </c>
      <c r="C249" s="71" t="s">
        <v>626</v>
      </c>
      <c r="D249" s="126">
        <v>1</v>
      </c>
      <c r="E249" s="10">
        <f>ROUND($I$21*D249,0)</f>
        <v>178</v>
      </c>
      <c r="F249" s="10">
        <f>ROUND($I$23*D249,0)</f>
        <v>2225</v>
      </c>
    </row>
    <row r="250" spans="1:6" ht="19.5" customHeight="1">
      <c r="A250" s="5"/>
      <c r="B250" s="2"/>
      <c r="C250" s="9"/>
      <c r="D250" s="126"/>
      <c r="E250" s="10"/>
      <c r="F250" s="18"/>
    </row>
    <row r="251" spans="1:6" ht="19.5" customHeight="1">
      <c r="A251" s="5"/>
      <c r="B251" s="2"/>
      <c r="C251" s="18"/>
      <c r="D251" s="126"/>
      <c r="E251" s="10"/>
      <c r="F251" s="18"/>
    </row>
    <row r="252" spans="1:6" ht="19.5" customHeight="1">
      <c r="A252" s="3" t="s">
        <v>173</v>
      </c>
      <c r="B252" s="2" t="s">
        <v>78</v>
      </c>
      <c r="C252" s="4"/>
      <c r="D252" s="126"/>
      <c r="E252" s="10"/>
      <c r="F252" s="18"/>
    </row>
    <row r="253" spans="1:6" ht="44.25" customHeight="1">
      <c r="A253" s="3" t="s">
        <v>174</v>
      </c>
      <c r="B253" s="2" t="s">
        <v>80</v>
      </c>
      <c r="C253" s="71" t="s">
        <v>626</v>
      </c>
      <c r="D253" s="126">
        <v>1.2</v>
      </c>
      <c r="E253" s="10">
        <f>ROUND($I$21*D253,0)</f>
        <v>213</v>
      </c>
      <c r="F253" s="10">
        <f>ROUND($I$23*D253,0)</f>
        <v>2670</v>
      </c>
    </row>
    <row r="254" spans="1:6" ht="19.5" customHeight="1">
      <c r="A254" s="3"/>
      <c r="B254" s="18"/>
      <c r="C254" s="18"/>
      <c r="D254" s="126"/>
      <c r="E254" s="10"/>
      <c r="F254" s="18"/>
    </row>
    <row r="255" spans="1:6" ht="19.5" customHeight="1">
      <c r="A255" s="3"/>
      <c r="B255" s="18"/>
      <c r="C255" s="9"/>
      <c r="D255" s="126"/>
      <c r="E255" s="10"/>
      <c r="F255" s="18"/>
    </row>
    <row r="256" spans="1:6" ht="35.25" customHeight="1">
      <c r="A256" s="3" t="s">
        <v>175</v>
      </c>
      <c r="B256" s="2" t="s">
        <v>84</v>
      </c>
      <c r="C256" s="71" t="s">
        <v>626</v>
      </c>
      <c r="D256" s="126">
        <v>0.4</v>
      </c>
      <c r="E256" s="10">
        <f>ROUND($I$21*D256,0)</f>
        <v>71</v>
      </c>
      <c r="F256" s="10">
        <f>ROUND($I$23*D256,0)</f>
        <v>890</v>
      </c>
    </row>
    <row r="257" spans="1:6" ht="19.5" customHeight="1">
      <c r="A257" s="3"/>
      <c r="B257" s="18"/>
      <c r="C257" s="45"/>
      <c r="D257" s="126"/>
      <c r="E257" s="10"/>
      <c r="F257" s="18"/>
    </row>
    <row r="258" spans="1:6" ht="19.5" customHeight="1">
      <c r="A258" s="3"/>
      <c r="B258" s="2"/>
      <c r="C258" s="2"/>
      <c r="D258" s="126"/>
      <c r="E258" s="10"/>
      <c r="F258" s="18"/>
    </row>
    <row r="259" spans="1:6" ht="36.75" customHeight="1">
      <c r="A259" s="3" t="s">
        <v>176</v>
      </c>
      <c r="B259" s="2" t="s">
        <v>86</v>
      </c>
      <c r="C259" s="71" t="s">
        <v>626</v>
      </c>
      <c r="D259" s="126">
        <v>0.6</v>
      </c>
      <c r="E259" s="10">
        <f>ROUND($I$21*D259,0)</f>
        <v>107</v>
      </c>
      <c r="F259" s="10">
        <f>ROUND($I$23*D259,0)</f>
        <v>1335</v>
      </c>
    </row>
    <row r="260" spans="1:6" ht="19.5" customHeight="1">
      <c r="A260" s="3"/>
      <c r="B260" s="18"/>
      <c r="C260" s="9"/>
      <c r="D260" s="126"/>
      <c r="E260" s="10"/>
      <c r="F260" s="18"/>
    </row>
    <row r="261" spans="1:6" ht="19.5" customHeight="1">
      <c r="A261" s="3"/>
      <c r="B261" s="18"/>
      <c r="C261" s="9"/>
      <c r="D261" s="126"/>
      <c r="E261" s="10"/>
      <c r="F261" s="18"/>
    </row>
    <row r="262" spans="1:6" ht="38.25" customHeight="1">
      <c r="A262" s="3" t="s">
        <v>177</v>
      </c>
      <c r="B262" s="2" t="s">
        <v>88</v>
      </c>
      <c r="C262" s="71" t="s">
        <v>626</v>
      </c>
      <c r="D262" s="126">
        <v>0.6</v>
      </c>
      <c r="E262" s="10">
        <f>ROUND($I$21*D262,0)</f>
        <v>107</v>
      </c>
      <c r="F262" s="10">
        <f>ROUND($I$23*D262,0)</f>
        <v>1335</v>
      </c>
    </row>
    <row r="263" spans="1:6" ht="19.5" customHeight="1">
      <c r="A263" s="3"/>
      <c r="B263" s="2"/>
      <c r="C263" s="2"/>
      <c r="D263" s="126"/>
      <c r="E263" s="10"/>
      <c r="F263" s="18"/>
    </row>
    <row r="264" spans="1:6" ht="19.5" customHeight="1">
      <c r="A264" s="3"/>
      <c r="B264" s="18"/>
      <c r="C264" s="9"/>
      <c r="D264" s="126"/>
      <c r="E264" s="10"/>
      <c r="F264" s="18"/>
    </row>
    <row r="265" spans="1:6" ht="19.5" customHeight="1">
      <c r="A265" s="3" t="s">
        <v>178</v>
      </c>
      <c r="B265" s="18" t="s">
        <v>90</v>
      </c>
      <c r="C265" s="71" t="s">
        <v>637</v>
      </c>
      <c r="D265" s="126">
        <v>0.2</v>
      </c>
      <c r="E265" s="10">
        <f>ROUND($I$21*D265,0)</f>
        <v>36</v>
      </c>
      <c r="F265" s="10">
        <f>ROUND($I$23*D265,0)</f>
        <v>445</v>
      </c>
    </row>
    <row r="266" spans="1:6" ht="19.5" customHeight="1">
      <c r="A266" s="3"/>
      <c r="B266" s="18"/>
      <c r="C266" s="9"/>
      <c r="D266" s="126"/>
      <c r="E266" s="10"/>
      <c r="F266" s="18"/>
    </row>
    <row r="267" spans="1:6" ht="19.5" customHeight="1">
      <c r="A267" s="3"/>
      <c r="B267" s="18"/>
      <c r="C267" s="9"/>
      <c r="D267" s="126"/>
      <c r="E267" s="10"/>
      <c r="F267" s="18"/>
    </row>
    <row r="268" spans="1:6" ht="19.5" customHeight="1">
      <c r="A268" s="3" t="s">
        <v>179</v>
      </c>
      <c r="B268" s="18" t="s">
        <v>92</v>
      </c>
      <c r="C268" s="71" t="s">
        <v>639</v>
      </c>
      <c r="D268" s="126">
        <v>0.2</v>
      </c>
      <c r="E268" s="10">
        <f>ROUND($I$21*D268,0)</f>
        <v>36</v>
      </c>
      <c r="F268" s="10">
        <f>ROUND($I$23*D268,0)</f>
        <v>445</v>
      </c>
    </row>
    <row r="269" spans="1:6" ht="19.5" customHeight="1">
      <c r="A269" s="3"/>
      <c r="B269" s="2"/>
      <c r="C269" s="9"/>
      <c r="D269" s="126"/>
      <c r="E269" s="10"/>
      <c r="F269" s="18"/>
    </row>
    <row r="270" spans="1:6" ht="19.5" customHeight="1">
      <c r="A270" s="7"/>
      <c r="B270" s="402"/>
      <c r="C270" s="12"/>
      <c r="D270" s="427"/>
      <c r="E270" s="428"/>
      <c r="F270" s="68"/>
    </row>
  </sheetData>
  <sheetProtection/>
  <mergeCells count="7">
    <mergeCell ref="A2:I2"/>
    <mergeCell ref="A27:A28"/>
    <mergeCell ref="B27:B28"/>
    <mergeCell ref="C27:C28"/>
    <mergeCell ref="D27:D28"/>
    <mergeCell ref="E27:F27"/>
    <mergeCell ref="A4:I4"/>
  </mergeCells>
  <printOptions/>
  <pageMargins left="0.56" right="0.18" top="0.4" bottom="0.54" header="0.17" footer="0.16"/>
  <pageSetup horizontalDpi="600" verticalDpi="600" orientation="landscape" paperSize="9" r:id="rId1"/>
  <headerFooter alignWithMargins="0">
    <oddFooter>&amp;CPage 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M71"/>
  <sheetViews>
    <sheetView zoomScalePageLayoutView="0" workbookViewId="0" topLeftCell="A46">
      <selection activeCell="E66" sqref="E66"/>
    </sheetView>
  </sheetViews>
  <sheetFormatPr defaultColWidth="9.140625" defaultRowHeight="19.5" customHeight="1"/>
  <cols>
    <col min="1" max="1" width="6.00390625" style="13" customWidth="1"/>
    <col min="2" max="2" width="36.421875" style="13" customWidth="1"/>
    <col min="3" max="3" width="18.140625" style="13" customWidth="1"/>
    <col min="4" max="4" width="12.28125" style="13" customWidth="1"/>
    <col min="5" max="5" width="13.421875" style="13" customWidth="1"/>
    <col min="6" max="6" width="13.28125" style="13" customWidth="1"/>
    <col min="7" max="7" width="12.57421875" style="13" customWidth="1"/>
    <col min="8" max="8" width="14.421875" style="13" customWidth="1"/>
    <col min="9" max="9" width="13.28125" style="13" customWidth="1"/>
    <col min="10" max="10" width="12.8515625" style="13" customWidth="1"/>
    <col min="11" max="11" width="10.140625" style="13" customWidth="1"/>
    <col min="12" max="12" width="11.7109375" style="13" customWidth="1"/>
    <col min="13" max="16384" width="9.140625" style="13" customWidth="1"/>
  </cols>
  <sheetData>
    <row r="1" ht="19.5" customHeight="1">
      <c r="A1" s="132" t="s">
        <v>480</v>
      </c>
    </row>
    <row r="2" spans="1:13" s="15" customFormat="1" ht="37.5" customHeight="1">
      <c r="A2" s="652" t="s">
        <v>702</v>
      </c>
      <c r="B2" s="652"/>
      <c r="C2" s="652"/>
      <c r="D2" s="652"/>
      <c r="E2" s="652"/>
      <c r="F2" s="652"/>
      <c r="G2" s="652"/>
      <c r="H2" s="652"/>
      <c r="I2" s="652"/>
      <c r="J2" s="117"/>
      <c r="K2" s="444"/>
      <c r="L2" s="444"/>
      <c r="M2" s="445"/>
    </row>
    <row r="3" spans="1:13" s="15" customFormat="1" ht="37.5" customHeight="1">
      <c r="A3" s="343" t="s">
        <v>605</v>
      </c>
      <c r="B3" s="344"/>
      <c r="C3" s="344"/>
      <c r="D3" s="344"/>
      <c r="E3" s="344"/>
      <c r="F3" s="344"/>
      <c r="G3" s="344"/>
      <c r="H3" s="344"/>
      <c r="I3" s="344"/>
      <c r="J3" s="117"/>
      <c r="K3" s="444"/>
      <c r="L3" s="444"/>
      <c r="M3" s="445"/>
    </row>
    <row r="4" spans="1:13" s="15" customFormat="1" ht="37.5" customHeight="1">
      <c r="A4" s="609" t="s">
        <v>553</v>
      </c>
      <c r="B4" s="609"/>
      <c r="C4" s="609"/>
      <c r="D4" s="609"/>
      <c r="E4" s="609"/>
      <c r="F4" s="609"/>
      <c r="G4" s="609"/>
      <c r="H4" s="609"/>
      <c r="I4" s="609"/>
      <c r="J4" s="117"/>
      <c r="K4" s="444"/>
      <c r="L4" s="444"/>
      <c r="M4" s="445"/>
    </row>
    <row r="5" spans="1:9" s="446" customFormat="1" ht="39" customHeight="1">
      <c r="A5" s="474" t="s">
        <v>7</v>
      </c>
      <c r="B5" s="418" t="s">
        <v>703</v>
      </c>
      <c r="C5" s="418" t="s">
        <v>565</v>
      </c>
      <c r="D5" s="418" t="s">
        <v>704</v>
      </c>
      <c r="E5" s="418" t="s">
        <v>570</v>
      </c>
      <c r="F5" s="475" t="s">
        <v>705</v>
      </c>
      <c r="G5" s="349" t="s">
        <v>706</v>
      </c>
      <c r="H5" s="349" t="s">
        <v>707</v>
      </c>
      <c r="I5" s="349" t="s">
        <v>569</v>
      </c>
    </row>
    <row r="6" spans="1:9" ht="24" customHeight="1">
      <c r="A6" s="447">
        <v>1</v>
      </c>
      <c r="B6" s="463" t="s">
        <v>186</v>
      </c>
      <c r="C6" s="350" t="s">
        <v>613</v>
      </c>
      <c r="D6" s="350" t="s">
        <v>708</v>
      </c>
      <c r="E6" s="350"/>
      <c r="F6" s="350"/>
      <c r="G6" s="357"/>
      <c r="H6" s="357"/>
      <c r="I6" s="464"/>
    </row>
    <row r="7" spans="1:9" s="452" customFormat="1" ht="22.5" customHeight="1">
      <c r="A7" s="450" t="s">
        <v>709</v>
      </c>
      <c r="B7" s="451" t="s">
        <v>710</v>
      </c>
      <c r="C7" s="11"/>
      <c r="D7" s="11"/>
      <c r="E7" s="11"/>
      <c r="F7" s="11"/>
      <c r="G7" s="18"/>
      <c r="H7" s="18"/>
      <c r="I7" s="69">
        <f>SUM(I8:I11)</f>
        <v>980</v>
      </c>
    </row>
    <row r="8" spans="1:9" s="452" customFormat="1" ht="22.5" customHeight="1">
      <c r="A8" s="450"/>
      <c r="B8" s="451" t="s">
        <v>712</v>
      </c>
      <c r="C8" s="11" t="s">
        <v>591</v>
      </c>
      <c r="D8" s="11">
        <v>2.2</v>
      </c>
      <c r="E8" s="11">
        <v>0.04</v>
      </c>
      <c r="F8" s="11">
        <v>10</v>
      </c>
      <c r="G8" s="10">
        <v>12700000</v>
      </c>
      <c r="H8" s="10">
        <f>G8/F8/500</f>
        <v>2540</v>
      </c>
      <c r="I8" s="10">
        <f>H8*E8</f>
        <v>101.60000000000001</v>
      </c>
    </row>
    <row r="9" spans="1:9" ht="20.25" customHeight="1">
      <c r="A9" s="11" t="s">
        <v>711</v>
      </c>
      <c r="B9" s="451" t="s">
        <v>713</v>
      </c>
      <c r="C9" s="11" t="s">
        <v>591</v>
      </c>
      <c r="D9" s="11">
        <v>0.4</v>
      </c>
      <c r="E9" s="11">
        <v>0.06</v>
      </c>
      <c r="F9" s="11">
        <v>5</v>
      </c>
      <c r="G9" s="10">
        <v>15000000</v>
      </c>
      <c r="H9" s="10">
        <f>G9/F9/500</f>
        <v>6000</v>
      </c>
      <c r="I9" s="10">
        <f>H9*E9</f>
        <v>360</v>
      </c>
    </row>
    <row r="10" spans="1:9" ht="20.25" customHeight="1">
      <c r="A10" s="11"/>
      <c r="B10" s="451" t="s">
        <v>715</v>
      </c>
      <c r="C10" s="11" t="s">
        <v>591</v>
      </c>
      <c r="D10" s="11">
        <v>1.5</v>
      </c>
      <c r="E10" s="11">
        <v>0.02</v>
      </c>
      <c r="F10" s="11">
        <v>10</v>
      </c>
      <c r="G10" s="10">
        <v>126000000</v>
      </c>
      <c r="H10" s="10">
        <f>G10/F10/500</f>
        <v>25200</v>
      </c>
      <c r="I10" s="10">
        <f>H10*E10</f>
        <v>504</v>
      </c>
    </row>
    <row r="11" spans="1:9" ht="21.75" customHeight="1">
      <c r="A11" s="11"/>
      <c r="B11" s="451" t="s">
        <v>714</v>
      </c>
      <c r="C11" s="11" t="s">
        <v>591</v>
      </c>
      <c r="D11" s="11">
        <v>0.4</v>
      </c>
      <c r="E11" s="11">
        <v>0.01</v>
      </c>
      <c r="F11" s="11">
        <v>10</v>
      </c>
      <c r="G11" s="10">
        <v>7200000</v>
      </c>
      <c r="H11" s="10">
        <f>G11/F11/500</f>
        <v>1440</v>
      </c>
      <c r="I11" s="10">
        <f>H11*E11</f>
        <v>14.4</v>
      </c>
    </row>
    <row r="12" spans="1:9" s="452" customFormat="1" ht="23.25" customHeight="1">
      <c r="A12" s="450" t="s">
        <v>709</v>
      </c>
      <c r="B12" s="451" t="s">
        <v>672</v>
      </c>
      <c r="C12" s="11" t="s">
        <v>701</v>
      </c>
      <c r="D12" s="11"/>
      <c r="E12" s="11">
        <v>1.23</v>
      </c>
      <c r="F12" s="11"/>
      <c r="G12" s="10">
        <v>1725</v>
      </c>
      <c r="H12" s="10">
        <v>1725</v>
      </c>
      <c r="I12" s="317">
        <f>H12*E12</f>
        <v>2121.75</v>
      </c>
    </row>
    <row r="13" spans="1:9" ht="31.5" customHeight="1">
      <c r="A13" s="449">
        <v>2</v>
      </c>
      <c r="B13" s="456" t="s">
        <v>754</v>
      </c>
      <c r="C13" s="11"/>
      <c r="D13" s="454"/>
      <c r="E13" s="454"/>
      <c r="F13" s="456"/>
      <c r="G13" s="10"/>
      <c r="H13" s="10"/>
      <c r="I13" s="317"/>
    </row>
    <row r="14" spans="1:9" ht="31.5" customHeight="1">
      <c r="A14" s="449" t="s">
        <v>22</v>
      </c>
      <c r="B14" s="456" t="s">
        <v>94</v>
      </c>
      <c r="C14" s="11" t="s">
        <v>625</v>
      </c>
      <c r="D14" s="454"/>
      <c r="E14" s="454"/>
      <c r="F14" s="456"/>
      <c r="G14" s="10"/>
      <c r="H14" s="10"/>
      <c r="I14" s="317"/>
    </row>
    <row r="15" spans="1:9" s="452" customFormat="1" ht="22.5" customHeight="1">
      <c r="A15" s="450" t="s">
        <v>709</v>
      </c>
      <c r="B15" s="451" t="s">
        <v>710</v>
      </c>
      <c r="C15" s="11"/>
      <c r="D15" s="454"/>
      <c r="E15" s="454"/>
      <c r="F15" s="456"/>
      <c r="G15" s="10"/>
      <c r="H15" s="10"/>
      <c r="I15" s="317">
        <f>SUM(I16:I19)</f>
        <v>2819</v>
      </c>
    </row>
    <row r="16" spans="1:9" s="452" customFormat="1" ht="22.5" customHeight="1">
      <c r="A16" s="450"/>
      <c r="B16" s="451" t="s">
        <v>712</v>
      </c>
      <c r="C16" s="11" t="s">
        <v>591</v>
      </c>
      <c r="D16" s="11">
        <v>2.2</v>
      </c>
      <c r="E16" s="11">
        <v>0.13</v>
      </c>
      <c r="F16" s="11">
        <v>10</v>
      </c>
      <c r="G16" s="10">
        <v>12700000</v>
      </c>
      <c r="H16" s="10">
        <f>G16/F16/500</f>
        <v>2540</v>
      </c>
      <c r="I16" s="10">
        <f>H16*E16</f>
        <v>330.2</v>
      </c>
    </row>
    <row r="17" spans="1:9" ht="19.5" customHeight="1">
      <c r="A17" s="11"/>
      <c r="B17" s="451" t="s">
        <v>713</v>
      </c>
      <c r="C17" s="11" t="s">
        <v>591</v>
      </c>
      <c r="D17" s="11">
        <v>0.4</v>
      </c>
      <c r="E17" s="453">
        <v>0.2</v>
      </c>
      <c r="F17" s="11">
        <v>5</v>
      </c>
      <c r="G17" s="10">
        <v>15000000</v>
      </c>
      <c r="H17" s="10">
        <f>G17/F17/500</f>
        <v>6000</v>
      </c>
      <c r="I17" s="10">
        <f>H17*E17</f>
        <v>1200</v>
      </c>
    </row>
    <row r="18" spans="1:9" ht="22.5" customHeight="1">
      <c r="A18" s="11"/>
      <c r="B18" s="451" t="s">
        <v>715</v>
      </c>
      <c r="C18" s="11" t="s">
        <v>591</v>
      </c>
      <c r="D18" s="11">
        <v>1.5</v>
      </c>
      <c r="E18" s="11">
        <v>0.05</v>
      </c>
      <c r="F18" s="11">
        <v>10</v>
      </c>
      <c r="G18" s="10">
        <v>126000000</v>
      </c>
      <c r="H18" s="10">
        <f>G18/F18/500</f>
        <v>25200</v>
      </c>
      <c r="I18" s="10">
        <f>H18*E18</f>
        <v>1260</v>
      </c>
    </row>
    <row r="19" spans="1:9" ht="22.5" customHeight="1">
      <c r="A19" s="11"/>
      <c r="B19" s="451" t="s">
        <v>714</v>
      </c>
      <c r="C19" s="11" t="s">
        <v>591</v>
      </c>
      <c r="D19" s="11">
        <v>0.4</v>
      </c>
      <c r="E19" s="11">
        <v>0.02</v>
      </c>
      <c r="F19" s="11">
        <v>10</v>
      </c>
      <c r="G19" s="10">
        <v>7200000</v>
      </c>
      <c r="H19" s="10">
        <f>G19/F19/500</f>
        <v>1440</v>
      </c>
      <c r="I19" s="10">
        <f>H19*E19</f>
        <v>28.8</v>
      </c>
    </row>
    <row r="20" spans="1:9" s="452" customFormat="1" ht="21" customHeight="1">
      <c r="A20" s="450" t="s">
        <v>709</v>
      </c>
      <c r="B20" s="451" t="s">
        <v>672</v>
      </c>
      <c r="C20" s="11" t="s">
        <v>701</v>
      </c>
      <c r="D20" s="11"/>
      <c r="E20" s="11">
        <v>3.77</v>
      </c>
      <c r="F20" s="11"/>
      <c r="G20" s="10">
        <v>1725</v>
      </c>
      <c r="H20" s="10">
        <f>H12</f>
        <v>1725</v>
      </c>
      <c r="I20" s="317">
        <f>H20*E20</f>
        <v>6503.25</v>
      </c>
    </row>
    <row r="21" spans="1:9" s="452" customFormat="1" ht="21" customHeight="1">
      <c r="A21" s="449" t="s">
        <v>23</v>
      </c>
      <c r="B21" s="454" t="s">
        <v>195</v>
      </c>
      <c r="C21" s="11" t="s">
        <v>626</v>
      </c>
      <c r="D21" s="11"/>
      <c r="E21" s="11"/>
      <c r="F21" s="11"/>
      <c r="G21" s="10"/>
      <c r="H21" s="10"/>
      <c r="I21" s="317"/>
    </row>
    <row r="22" spans="1:9" s="452" customFormat="1" ht="21" customHeight="1">
      <c r="A22" s="450" t="s">
        <v>709</v>
      </c>
      <c r="B22" s="451" t="s">
        <v>710</v>
      </c>
      <c r="C22" s="11"/>
      <c r="D22" s="454"/>
      <c r="E22" s="454"/>
      <c r="F22" s="456"/>
      <c r="G22" s="10"/>
      <c r="H22" s="10"/>
      <c r="I22" s="317">
        <f>SUM(I23:I26)</f>
        <v>4619.2</v>
      </c>
    </row>
    <row r="23" spans="1:9" s="452" customFormat="1" ht="21" customHeight="1">
      <c r="A23" s="450"/>
      <c r="B23" s="451" t="s">
        <v>712</v>
      </c>
      <c r="C23" s="11" t="s">
        <v>591</v>
      </c>
      <c r="D23" s="11">
        <v>2.2</v>
      </c>
      <c r="E23" s="453">
        <v>0.2</v>
      </c>
      <c r="F23" s="11">
        <v>10</v>
      </c>
      <c r="G23" s="10">
        <v>12700000</v>
      </c>
      <c r="H23" s="10">
        <f>G23/F23/500</f>
        <v>2540</v>
      </c>
      <c r="I23" s="10">
        <f>H23*E23</f>
        <v>508</v>
      </c>
    </row>
    <row r="24" spans="1:9" s="452" customFormat="1" ht="21" customHeight="1">
      <c r="A24" s="11"/>
      <c r="B24" s="451" t="s">
        <v>713</v>
      </c>
      <c r="C24" s="11" t="s">
        <v>591</v>
      </c>
      <c r="D24" s="11">
        <v>0.4</v>
      </c>
      <c r="E24" s="453">
        <v>0.3</v>
      </c>
      <c r="F24" s="11">
        <v>5</v>
      </c>
      <c r="G24" s="10">
        <v>15000000</v>
      </c>
      <c r="H24" s="10">
        <f>G24/F24/500</f>
        <v>6000</v>
      </c>
      <c r="I24" s="10">
        <f>H24*E24</f>
        <v>1800</v>
      </c>
    </row>
    <row r="25" spans="1:9" s="452" customFormat="1" ht="21" customHeight="1">
      <c r="A25" s="11"/>
      <c r="B25" s="451" t="s">
        <v>715</v>
      </c>
      <c r="C25" s="11" t="s">
        <v>591</v>
      </c>
      <c r="D25" s="11">
        <v>1.5</v>
      </c>
      <c r="E25" s="453">
        <v>0.09</v>
      </c>
      <c r="F25" s="11">
        <v>10</v>
      </c>
      <c r="G25" s="10">
        <v>126000000</v>
      </c>
      <c r="H25" s="10">
        <f>G25/F25/500</f>
        <v>25200</v>
      </c>
      <c r="I25" s="10">
        <f>H25*E25</f>
        <v>2268</v>
      </c>
    </row>
    <row r="26" spans="1:9" s="452" customFormat="1" ht="30" customHeight="1">
      <c r="A26" s="11"/>
      <c r="B26" s="451" t="s">
        <v>714</v>
      </c>
      <c r="C26" s="11" t="s">
        <v>591</v>
      </c>
      <c r="D26" s="11">
        <v>0.4</v>
      </c>
      <c r="E26" s="453">
        <v>0.03</v>
      </c>
      <c r="F26" s="11">
        <v>10</v>
      </c>
      <c r="G26" s="10">
        <v>7200000</v>
      </c>
      <c r="H26" s="10">
        <f>G26/F26/500</f>
        <v>1440</v>
      </c>
      <c r="I26" s="10">
        <f>H26*E26</f>
        <v>43.199999999999996</v>
      </c>
    </row>
    <row r="27" spans="1:9" s="452" customFormat="1" ht="21" customHeight="1">
      <c r="A27" s="450" t="s">
        <v>709</v>
      </c>
      <c r="B27" s="451" t="s">
        <v>672</v>
      </c>
      <c r="C27" s="11" t="s">
        <v>701</v>
      </c>
      <c r="D27" s="11"/>
      <c r="E27" s="453">
        <v>5.94</v>
      </c>
      <c r="F27" s="11"/>
      <c r="G27" s="10">
        <v>1725</v>
      </c>
      <c r="H27" s="486">
        <v>1725</v>
      </c>
      <c r="I27" s="317">
        <f>H27*E27</f>
        <v>10246.5</v>
      </c>
    </row>
    <row r="28" spans="1:9" s="452" customFormat="1" ht="21" customHeight="1">
      <c r="A28" s="449" t="s">
        <v>24</v>
      </c>
      <c r="B28" s="454" t="s">
        <v>755</v>
      </c>
      <c r="C28" s="11" t="s">
        <v>624</v>
      </c>
      <c r="D28" s="11"/>
      <c r="E28" s="11"/>
      <c r="F28" s="11"/>
      <c r="G28" s="10"/>
      <c r="H28" s="10"/>
      <c r="I28" s="317"/>
    </row>
    <row r="29" spans="1:9" s="452" customFormat="1" ht="21" customHeight="1">
      <c r="A29" s="450" t="s">
        <v>709</v>
      </c>
      <c r="B29" s="451" t="s">
        <v>710</v>
      </c>
      <c r="C29" s="11"/>
      <c r="D29" s="454"/>
      <c r="E29" s="454"/>
      <c r="F29" s="456"/>
      <c r="G29" s="10"/>
      <c r="H29" s="10"/>
      <c r="I29" s="317">
        <f>SUM(I30:I33)</f>
        <v>3387.2000000000003</v>
      </c>
    </row>
    <row r="30" spans="1:9" s="452" customFormat="1" ht="21" customHeight="1">
      <c r="A30" s="11"/>
      <c r="B30" s="451" t="s">
        <v>712</v>
      </c>
      <c r="C30" s="11" t="s">
        <v>591</v>
      </c>
      <c r="D30" s="11">
        <v>2.2</v>
      </c>
      <c r="E30" s="11">
        <v>0.16</v>
      </c>
      <c r="F30" s="11">
        <v>10</v>
      </c>
      <c r="G30" s="10">
        <v>12700000</v>
      </c>
      <c r="H30" s="10">
        <f>G30/F30/500</f>
        <v>2540</v>
      </c>
      <c r="I30" s="10">
        <f>H30*E30</f>
        <v>406.40000000000003</v>
      </c>
    </row>
    <row r="31" spans="1:9" s="452" customFormat="1" ht="21" customHeight="1">
      <c r="A31" s="11"/>
      <c r="B31" s="451" t="s">
        <v>713</v>
      </c>
      <c r="C31" s="11" t="s">
        <v>591</v>
      </c>
      <c r="D31" s="11">
        <v>0.4</v>
      </c>
      <c r="E31" s="453">
        <v>0.24</v>
      </c>
      <c r="F31" s="11">
        <v>5</v>
      </c>
      <c r="G31" s="10">
        <v>15000000</v>
      </c>
      <c r="H31" s="10">
        <f>G31/F31/500</f>
        <v>6000</v>
      </c>
      <c r="I31" s="10">
        <f>H31*E31</f>
        <v>1440</v>
      </c>
    </row>
    <row r="32" spans="1:9" s="452" customFormat="1" ht="21" customHeight="1">
      <c r="A32" s="11"/>
      <c r="B32" s="451" t="s">
        <v>715</v>
      </c>
      <c r="C32" s="11" t="s">
        <v>591</v>
      </c>
      <c r="D32" s="11">
        <v>1.5</v>
      </c>
      <c r="E32" s="11">
        <v>0.06</v>
      </c>
      <c r="F32" s="11">
        <v>10</v>
      </c>
      <c r="G32" s="10">
        <v>126000000</v>
      </c>
      <c r="H32" s="10">
        <f>G32/F32/500</f>
        <v>25200</v>
      </c>
      <c r="I32" s="10">
        <f>H32*E32</f>
        <v>1512</v>
      </c>
    </row>
    <row r="33" spans="1:9" s="452" customFormat="1" ht="21" customHeight="1">
      <c r="A33" s="11"/>
      <c r="B33" s="451" t="s">
        <v>714</v>
      </c>
      <c r="C33" s="11" t="s">
        <v>591</v>
      </c>
      <c r="D33" s="11">
        <v>0.4</v>
      </c>
      <c r="E33" s="11">
        <v>0.02</v>
      </c>
      <c r="F33" s="11">
        <v>10</v>
      </c>
      <c r="G33" s="10">
        <v>7200000</v>
      </c>
      <c r="H33" s="10">
        <f>G33/F33/500</f>
        <v>1440</v>
      </c>
      <c r="I33" s="10">
        <f>H33*E33</f>
        <v>28.8</v>
      </c>
    </row>
    <row r="34" spans="1:9" s="452" customFormat="1" ht="21" customHeight="1">
      <c r="A34" s="450" t="s">
        <v>709</v>
      </c>
      <c r="B34" s="451" t="s">
        <v>672</v>
      </c>
      <c r="C34" s="11" t="s">
        <v>701</v>
      </c>
      <c r="D34" s="11"/>
      <c r="E34" s="11">
        <v>4.59</v>
      </c>
      <c r="F34" s="11"/>
      <c r="G34" s="10">
        <v>1725</v>
      </c>
      <c r="H34" s="10">
        <v>1725</v>
      </c>
      <c r="I34" s="317">
        <f>H34*E34</f>
        <v>7917.75</v>
      </c>
    </row>
    <row r="35" spans="1:9" ht="28.5" customHeight="1">
      <c r="A35" s="449">
        <v>3</v>
      </c>
      <c r="B35" s="454" t="s">
        <v>134</v>
      </c>
      <c r="C35" s="11"/>
      <c r="D35" s="11"/>
      <c r="E35" s="11"/>
      <c r="F35" s="11"/>
      <c r="G35" s="10"/>
      <c r="H35" s="10"/>
      <c r="I35" s="317" t="s">
        <v>711</v>
      </c>
    </row>
    <row r="36" spans="1:9" ht="24.75" customHeight="1">
      <c r="A36" s="449" t="s">
        <v>40</v>
      </c>
      <c r="B36" s="454" t="s">
        <v>135</v>
      </c>
      <c r="C36" s="11"/>
      <c r="D36" s="11"/>
      <c r="E36" s="11"/>
      <c r="F36" s="11"/>
      <c r="G36" s="10"/>
      <c r="H36" s="10"/>
      <c r="I36" s="317"/>
    </row>
    <row r="37" spans="1:9" s="452" customFormat="1" ht="24" customHeight="1">
      <c r="A37" s="450" t="s">
        <v>709</v>
      </c>
      <c r="B37" s="451" t="s">
        <v>710</v>
      </c>
      <c r="C37" s="11"/>
      <c r="D37" s="11"/>
      <c r="E37" s="11"/>
      <c r="F37" s="11"/>
      <c r="G37" s="10"/>
      <c r="H37" s="10"/>
      <c r="I37" s="317">
        <f>SUM(I38:I38)</f>
        <v>76.2</v>
      </c>
    </row>
    <row r="38" spans="1:10" ht="20.25" customHeight="1">
      <c r="A38" s="11"/>
      <c r="B38" s="451" t="s">
        <v>712</v>
      </c>
      <c r="C38" s="11" t="s">
        <v>591</v>
      </c>
      <c r="D38" s="11">
        <v>2.2</v>
      </c>
      <c r="E38" s="11">
        <v>0.03</v>
      </c>
      <c r="F38" s="11">
        <v>10</v>
      </c>
      <c r="G38" s="10">
        <v>12700000</v>
      </c>
      <c r="H38" s="10">
        <f>G38/F38/500</f>
        <v>2540</v>
      </c>
      <c r="I38" s="10">
        <f>H38*E38</f>
        <v>76.2</v>
      </c>
      <c r="J38" s="431"/>
    </row>
    <row r="39" spans="1:9" s="452" customFormat="1" ht="18" customHeight="1">
      <c r="A39" s="450" t="s">
        <v>709</v>
      </c>
      <c r="B39" s="451" t="s">
        <v>672</v>
      </c>
      <c r="C39" s="11" t="s">
        <v>701</v>
      </c>
      <c r="D39" s="11"/>
      <c r="E39" s="11">
        <v>0.55</v>
      </c>
      <c r="F39" s="11"/>
      <c r="G39" s="421">
        <v>1725</v>
      </c>
      <c r="H39" s="10">
        <f>H12</f>
        <v>1725</v>
      </c>
      <c r="I39" s="317">
        <f>H39*E39</f>
        <v>948.7500000000001</v>
      </c>
    </row>
    <row r="40" spans="1:9" s="452" customFormat="1" ht="18" customHeight="1">
      <c r="A40" s="482" t="s">
        <v>41</v>
      </c>
      <c r="B40" s="483" t="s">
        <v>753</v>
      </c>
      <c r="C40" s="440"/>
      <c r="D40" s="440"/>
      <c r="E40" s="440"/>
      <c r="F40" s="440"/>
      <c r="G40" s="442"/>
      <c r="H40" s="428"/>
      <c r="I40" s="460"/>
    </row>
    <row r="48" spans="1:6" ht="19.5" customHeight="1">
      <c r="A48" s="605" t="s">
        <v>7</v>
      </c>
      <c r="B48" s="605" t="s">
        <v>8</v>
      </c>
      <c r="C48" s="607" t="s">
        <v>44</v>
      </c>
      <c r="D48" s="605" t="s">
        <v>601</v>
      </c>
      <c r="E48" s="625" t="s">
        <v>569</v>
      </c>
      <c r="F48" s="626"/>
    </row>
    <row r="49" spans="1:6" ht="19.5" customHeight="1">
      <c r="A49" s="641"/>
      <c r="B49" s="641"/>
      <c r="C49" s="641"/>
      <c r="D49" s="641"/>
      <c r="E49" s="55" t="s">
        <v>710</v>
      </c>
      <c r="F49" s="55" t="s">
        <v>672</v>
      </c>
    </row>
    <row r="50" spans="1:6" ht="37.5" customHeight="1">
      <c r="A50" s="487" t="s">
        <v>182</v>
      </c>
      <c r="B50" s="488" t="s">
        <v>183</v>
      </c>
      <c r="C50" s="435"/>
      <c r="D50" s="436"/>
      <c r="E50" s="357"/>
      <c r="F50" s="357"/>
    </row>
    <row r="51" spans="1:6" ht="19.5" customHeight="1">
      <c r="A51" s="85" t="s">
        <v>184</v>
      </c>
      <c r="B51" s="86" t="s">
        <v>185</v>
      </c>
      <c r="C51" s="18"/>
      <c r="D51" s="126"/>
      <c r="E51" s="18"/>
      <c r="F51" s="18"/>
    </row>
    <row r="52" spans="1:6" ht="19.5" customHeight="1">
      <c r="A52" s="5">
        <v>1</v>
      </c>
      <c r="B52" s="18" t="s">
        <v>186</v>
      </c>
      <c r="C52" s="9" t="s">
        <v>613</v>
      </c>
      <c r="D52" s="126"/>
      <c r="E52" s="10">
        <f>$I$7</f>
        <v>980</v>
      </c>
      <c r="F52" s="10">
        <f>$I$12</f>
        <v>2121.75</v>
      </c>
    </row>
    <row r="53" spans="1:6" ht="19.5" customHeight="1">
      <c r="A53" s="3"/>
      <c r="B53" s="18"/>
      <c r="C53" s="18"/>
      <c r="D53" s="126"/>
      <c r="E53" s="10"/>
      <c r="F53" s="10"/>
    </row>
    <row r="54" spans="1:6" ht="19.5" customHeight="1">
      <c r="A54" s="3"/>
      <c r="B54" s="2"/>
      <c r="C54" s="9"/>
      <c r="D54" s="126"/>
      <c r="E54" s="10"/>
      <c r="F54" s="18"/>
    </row>
    <row r="55" spans="1:6" ht="19.5" customHeight="1">
      <c r="A55" s="3">
        <v>2</v>
      </c>
      <c r="B55" s="18" t="s">
        <v>187</v>
      </c>
      <c r="C55" s="18"/>
      <c r="D55" s="126"/>
      <c r="E55" s="10"/>
      <c r="F55" s="18"/>
    </row>
    <row r="56" spans="1:6" ht="19.5" customHeight="1">
      <c r="A56" s="3" t="s">
        <v>22</v>
      </c>
      <c r="B56" s="18" t="s">
        <v>188</v>
      </c>
      <c r="C56" s="71" t="s">
        <v>625</v>
      </c>
      <c r="D56" s="126"/>
      <c r="E56" s="10">
        <f>$I$15</f>
        <v>2819</v>
      </c>
      <c r="F56" s="10">
        <f>$I$20</f>
        <v>6503.25</v>
      </c>
    </row>
    <row r="57" spans="1:6" ht="19.5" customHeight="1">
      <c r="A57" s="31"/>
      <c r="B57" s="45"/>
      <c r="C57" s="18"/>
      <c r="D57" s="126"/>
      <c r="E57" s="10"/>
      <c r="F57" s="18"/>
    </row>
    <row r="58" spans="1:6" ht="19.5" customHeight="1">
      <c r="A58" s="3"/>
      <c r="B58" s="18"/>
      <c r="C58" s="9"/>
      <c r="D58" s="126"/>
      <c r="E58" s="10"/>
      <c r="F58" s="18"/>
    </row>
    <row r="59" spans="1:6" ht="19.5" customHeight="1">
      <c r="A59" s="3" t="s">
        <v>23</v>
      </c>
      <c r="B59" s="18" t="s">
        <v>189</v>
      </c>
      <c r="C59" s="71" t="s">
        <v>623</v>
      </c>
      <c r="D59" s="126"/>
      <c r="E59" s="10">
        <f>$I$22</f>
        <v>4619.2</v>
      </c>
      <c r="F59" s="10">
        <f>$I$27</f>
        <v>10246.5</v>
      </c>
    </row>
    <row r="60" spans="1:6" ht="19.5" customHeight="1">
      <c r="A60" s="102"/>
      <c r="B60" s="104"/>
      <c r="C60" s="9"/>
      <c r="D60" s="126"/>
      <c r="E60" s="10"/>
      <c r="F60" s="18"/>
    </row>
    <row r="61" spans="1:6" ht="19.5" customHeight="1">
      <c r="A61" s="31"/>
      <c r="B61" s="45"/>
      <c r="C61" s="18"/>
      <c r="D61" s="126"/>
      <c r="E61" s="10"/>
      <c r="F61" s="10"/>
    </row>
    <row r="62" spans="1:6" ht="19.5" customHeight="1">
      <c r="A62" s="3" t="s">
        <v>24</v>
      </c>
      <c r="B62" s="2" t="s">
        <v>190</v>
      </c>
      <c r="C62" s="71" t="s">
        <v>624</v>
      </c>
      <c r="D62" s="126"/>
      <c r="E62" s="10">
        <f>$I$29</f>
        <v>3387.2000000000003</v>
      </c>
      <c r="F62" s="10">
        <f>$I$34</f>
        <v>7917.75</v>
      </c>
    </row>
    <row r="63" spans="1:6" ht="19.5" customHeight="1">
      <c r="A63" s="3"/>
      <c r="B63" s="18"/>
      <c r="C63" s="18"/>
      <c r="D63" s="126"/>
      <c r="E63" s="10"/>
      <c r="F63" s="18"/>
    </row>
    <row r="64" spans="1:6" ht="19.5" customHeight="1">
      <c r="A64" s="3"/>
      <c r="B64" s="18"/>
      <c r="C64" s="18"/>
      <c r="D64" s="126"/>
      <c r="E64" s="10"/>
      <c r="F64" s="10"/>
    </row>
    <row r="65" spans="1:6" ht="19.5" customHeight="1">
      <c r="A65" s="3">
        <v>3</v>
      </c>
      <c r="B65" s="2" t="s">
        <v>134</v>
      </c>
      <c r="C65" s="18"/>
      <c r="D65" s="126"/>
      <c r="E65" s="10"/>
      <c r="F65" s="18"/>
    </row>
    <row r="66" spans="1:6" ht="19.5" customHeight="1">
      <c r="A66" s="3" t="s">
        <v>40</v>
      </c>
      <c r="B66" s="18" t="s">
        <v>135</v>
      </c>
      <c r="C66" s="9" t="s">
        <v>613</v>
      </c>
      <c r="D66" s="126"/>
      <c r="E66" s="10">
        <f>$I$37</f>
        <v>76.2</v>
      </c>
      <c r="F66" s="10">
        <f>$I$39</f>
        <v>948.7500000000001</v>
      </c>
    </row>
    <row r="67" spans="1:6" ht="20.25" customHeight="1">
      <c r="A67" s="31"/>
      <c r="B67" s="4"/>
      <c r="C67" s="9"/>
      <c r="D67" s="126"/>
      <c r="E67" s="10"/>
      <c r="F67" s="10"/>
    </row>
    <row r="68" spans="1:6" ht="19.5" customHeight="1">
      <c r="A68" s="3"/>
      <c r="B68" s="2"/>
      <c r="C68" s="18"/>
      <c r="D68" s="126"/>
      <c r="E68" s="10"/>
      <c r="F68" s="18"/>
    </row>
    <row r="69" spans="1:6" ht="19.5" customHeight="1">
      <c r="A69" s="3" t="s">
        <v>41</v>
      </c>
      <c r="B69" s="18" t="s">
        <v>191</v>
      </c>
      <c r="C69" s="9" t="s">
        <v>613</v>
      </c>
      <c r="D69" s="126"/>
      <c r="E69" s="10">
        <v>0</v>
      </c>
      <c r="F69" s="18">
        <v>0</v>
      </c>
    </row>
    <row r="70" spans="1:6" ht="19.5" customHeight="1">
      <c r="A70" s="3"/>
      <c r="B70" s="18"/>
      <c r="C70" s="18"/>
      <c r="D70" s="126"/>
      <c r="E70" s="10"/>
      <c r="F70" s="10"/>
    </row>
    <row r="71" spans="1:6" ht="19.5" customHeight="1">
      <c r="A71" s="7"/>
      <c r="B71" s="402"/>
      <c r="C71" s="12"/>
      <c r="D71" s="68"/>
      <c r="E71" s="68"/>
      <c r="F71" s="68"/>
    </row>
  </sheetData>
  <sheetProtection/>
  <mergeCells count="7">
    <mergeCell ref="A2:I2"/>
    <mergeCell ref="A48:A49"/>
    <mergeCell ref="B48:B49"/>
    <mergeCell ref="C48:C49"/>
    <mergeCell ref="D48:D49"/>
    <mergeCell ref="E48:F48"/>
    <mergeCell ref="A4:I4"/>
  </mergeCells>
  <printOptions/>
  <pageMargins left="0.56" right="0.18" top="0.4" bottom="0.54" header="0.17" footer="0.16"/>
  <pageSetup horizontalDpi="600" verticalDpi="600" orientation="landscape" paperSize="9" r:id="rId1"/>
  <headerFooter alignWithMargins="0">
    <oddFooter>&amp;CPage &amp;P&amp;R&amp;A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M124"/>
  <sheetViews>
    <sheetView zoomScalePageLayoutView="0" workbookViewId="0" topLeftCell="A61">
      <selection activeCell="E86" sqref="E86"/>
    </sheetView>
  </sheetViews>
  <sheetFormatPr defaultColWidth="9.140625" defaultRowHeight="19.5" customHeight="1"/>
  <cols>
    <col min="1" max="1" width="6.00390625" style="13" customWidth="1"/>
    <col min="2" max="2" width="36.421875" style="13" customWidth="1"/>
    <col min="3" max="3" width="18.140625" style="13" customWidth="1"/>
    <col min="4" max="4" width="12.28125" style="13" customWidth="1"/>
    <col min="5" max="5" width="13.421875" style="13" customWidth="1"/>
    <col min="6" max="6" width="13.28125" style="13" customWidth="1"/>
    <col min="7" max="7" width="12.57421875" style="13" customWidth="1"/>
    <col min="8" max="8" width="14.421875" style="13" customWidth="1"/>
    <col min="9" max="9" width="13.28125" style="13" customWidth="1"/>
    <col min="10" max="10" width="12.8515625" style="13" customWidth="1"/>
    <col min="11" max="11" width="10.140625" style="13" customWidth="1"/>
    <col min="12" max="12" width="11.7109375" style="13" customWidth="1"/>
    <col min="13" max="16384" width="9.140625" style="13" customWidth="1"/>
  </cols>
  <sheetData>
    <row r="1" ht="19.5" customHeight="1">
      <c r="A1" s="132" t="s">
        <v>480</v>
      </c>
    </row>
    <row r="2" spans="1:13" s="15" customFormat="1" ht="37.5" customHeight="1">
      <c r="A2" s="652" t="s">
        <v>702</v>
      </c>
      <c r="B2" s="652"/>
      <c r="C2" s="652"/>
      <c r="D2" s="652"/>
      <c r="E2" s="652"/>
      <c r="F2" s="652"/>
      <c r="G2" s="652"/>
      <c r="H2" s="652"/>
      <c r="I2" s="652"/>
      <c r="J2" s="117"/>
      <c r="K2" s="444"/>
      <c r="L2" s="444"/>
      <c r="M2" s="445"/>
    </row>
    <row r="3" spans="1:13" s="15" customFormat="1" ht="37.5" customHeight="1">
      <c r="A3" s="343" t="s">
        <v>605</v>
      </c>
      <c r="B3" s="344"/>
      <c r="C3" s="344"/>
      <c r="D3" s="344"/>
      <c r="E3" s="344"/>
      <c r="F3" s="344"/>
      <c r="G3" s="344"/>
      <c r="H3" s="344"/>
      <c r="I3" s="344"/>
      <c r="J3" s="117"/>
      <c r="K3" s="444"/>
      <c r="L3" s="444"/>
      <c r="M3" s="445"/>
    </row>
    <row r="4" spans="1:13" s="15" customFormat="1" ht="37.5" customHeight="1">
      <c r="A4" s="609" t="s">
        <v>553</v>
      </c>
      <c r="B4" s="609"/>
      <c r="C4" s="609"/>
      <c r="D4" s="609"/>
      <c r="E4" s="609"/>
      <c r="F4" s="609"/>
      <c r="G4" s="609"/>
      <c r="H4" s="609"/>
      <c r="I4" s="609"/>
      <c r="J4" s="117"/>
      <c r="K4" s="444"/>
      <c r="L4" s="444"/>
      <c r="M4" s="445"/>
    </row>
    <row r="5" spans="1:9" s="446" customFormat="1" ht="39" customHeight="1">
      <c r="A5" s="474" t="s">
        <v>7</v>
      </c>
      <c r="B5" s="418" t="s">
        <v>703</v>
      </c>
      <c r="C5" s="418" t="s">
        <v>565</v>
      </c>
      <c r="D5" s="418" t="s">
        <v>704</v>
      </c>
      <c r="E5" s="418" t="s">
        <v>570</v>
      </c>
      <c r="F5" s="475" t="s">
        <v>705</v>
      </c>
      <c r="G5" s="349" t="s">
        <v>706</v>
      </c>
      <c r="H5" s="349" t="s">
        <v>707</v>
      </c>
      <c r="I5" s="349" t="s">
        <v>569</v>
      </c>
    </row>
    <row r="6" spans="1:9" ht="24" customHeight="1">
      <c r="A6" s="447">
        <v>1</v>
      </c>
      <c r="B6" s="463" t="s">
        <v>186</v>
      </c>
      <c r="C6" s="350" t="s">
        <v>625</v>
      </c>
      <c r="D6" s="350" t="s">
        <v>708</v>
      </c>
      <c r="E6" s="350"/>
      <c r="F6" s="350"/>
      <c r="G6" s="357"/>
      <c r="H6" s="357"/>
      <c r="I6" s="464"/>
    </row>
    <row r="7" spans="1:9" ht="24" customHeight="1">
      <c r="A7" s="479" t="s">
        <v>20</v>
      </c>
      <c r="B7" s="480" t="s">
        <v>94</v>
      </c>
      <c r="C7" s="358"/>
      <c r="D7" s="358"/>
      <c r="E7" s="358"/>
      <c r="F7" s="358"/>
      <c r="G7" s="467"/>
      <c r="H7" s="467"/>
      <c r="I7" s="468"/>
    </row>
    <row r="8" spans="1:9" s="452" customFormat="1" ht="22.5" customHeight="1">
      <c r="A8" s="450" t="s">
        <v>709</v>
      </c>
      <c r="B8" s="451" t="s">
        <v>710</v>
      </c>
      <c r="C8" s="11"/>
      <c r="D8" s="11"/>
      <c r="E8" s="11"/>
      <c r="F8" s="11"/>
      <c r="G8" s="18"/>
      <c r="H8" s="18"/>
      <c r="I8" s="69">
        <f>SUM(I9:I12)</f>
        <v>608</v>
      </c>
    </row>
    <row r="9" spans="1:9" ht="20.25" customHeight="1">
      <c r="A9" s="11" t="s">
        <v>711</v>
      </c>
      <c r="B9" s="451" t="s">
        <v>712</v>
      </c>
      <c r="C9" s="11" t="s">
        <v>591</v>
      </c>
      <c r="D9" s="11">
        <v>2.2</v>
      </c>
      <c r="E9" s="11">
        <v>0.04</v>
      </c>
      <c r="F9" s="11">
        <v>10</v>
      </c>
      <c r="G9" s="10">
        <v>12700000</v>
      </c>
      <c r="H9" s="10">
        <f>G9/F9/500</f>
        <v>2540</v>
      </c>
      <c r="I9" s="10">
        <f>H9*E9</f>
        <v>101.60000000000001</v>
      </c>
    </row>
    <row r="10" spans="1:9" ht="21.75" customHeight="1">
      <c r="A10" s="11"/>
      <c r="B10" s="451" t="s">
        <v>713</v>
      </c>
      <c r="C10" s="11" t="s">
        <v>591</v>
      </c>
      <c r="D10" s="11">
        <v>0.4</v>
      </c>
      <c r="E10" s="11">
        <v>0.04</v>
      </c>
      <c r="F10" s="11">
        <v>5</v>
      </c>
      <c r="G10" s="10">
        <v>15000000</v>
      </c>
      <c r="H10" s="10">
        <f>G10/F10/500</f>
        <v>6000</v>
      </c>
      <c r="I10" s="10">
        <f>H10*E10</f>
        <v>240</v>
      </c>
    </row>
    <row r="11" spans="1:9" ht="24" customHeight="1">
      <c r="A11" s="11"/>
      <c r="B11" s="451" t="s">
        <v>715</v>
      </c>
      <c r="C11" s="11" t="s">
        <v>591</v>
      </c>
      <c r="D11" s="11">
        <v>1.5</v>
      </c>
      <c r="E11" s="11">
        <v>0.01</v>
      </c>
      <c r="F11" s="11">
        <v>10</v>
      </c>
      <c r="G11" s="10">
        <v>126000000</v>
      </c>
      <c r="H11" s="10">
        <f>G11/F11/500</f>
        <v>25200</v>
      </c>
      <c r="I11" s="10">
        <f>H11*E11</f>
        <v>252</v>
      </c>
    </row>
    <row r="12" spans="1:9" s="452" customFormat="1" ht="16.5" customHeight="1">
      <c r="A12" s="11"/>
      <c r="B12" s="451" t="s">
        <v>714</v>
      </c>
      <c r="C12" s="11" t="s">
        <v>591</v>
      </c>
      <c r="D12" s="11">
        <v>0.4</v>
      </c>
      <c r="E12" s="11">
        <v>0.01</v>
      </c>
      <c r="F12" s="11">
        <v>10</v>
      </c>
      <c r="G12" s="10">
        <v>7200000</v>
      </c>
      <c r="H12" s="10">
        <f>G12/F12/500</f>
        <v>1440</v>
      </c>
      <c r="I12" s="10">
        <f>H12*E12</f>
        <v>14.4</v>
      </c>
    </row>
    <row r="13" spans="1:9" s="452" customFormat="1" ht="23.25" customHeight="1">
      <c r="A13" s="450" t="s">
        <v>709</v>
      </c>
      <c r="B13" s="451" t="s">
        <v>672</v>
      </c>
      <c r="C13" s="11" t="s">
        <v>701</v>
      </c>
      <c r="D13" s="11"/>
      <c r="E13" s="11">
        <v>1.05</v>
      </c>
      <c r="F13" s="11"/>
      <c r="G13" s="10">
        <v>1725</v>
      </c>
      <c r="H13" s="10">
        <v>1725</v>
      </c>
      <c r="I13" s="317">
        <f>H13*E13</f>
        <v>1811.25</v>
      </c>
    </row>
    <row r="14" spans="1:9" s="452" customFormat="1" ht="23.25" customHeight="1">
      <c r="A14" s="476" t="s">
        <v>21</v>
      </c>
      <c r="B14" s="481" t="s">
        <v>195</v>
      </c>
      <c r="C14" s="11"/>
      <c r="D14" s="11"/>
      <c r="E14" s="11"/>
      <c r="F14" s="11"/>
      <c r="G14" s="10"/>
      <c r="H14" s="10"/>
      <c r="I14" s="317"/>
    </row>
    <row r="15" spans="1:9" s="452" customFormat="1" ht="23.25" customHeight="1">
      <c r="A15" s="457" t="s">
        <v>43</v>
      </c>
      <c r="B15" s="45" t="s">
        <v>196</v>
      </c>
      <c r="C15" s="11"/>
      <c r="D15" s="11"/>
      <c r="E15" s="11"/>
      <c r="F15" s="11"/>
      <c r="G15" s="10"/>
      <c r="H15" s="10"/>
      <c r="I15" s="317"/>
    </row>
    <row r="16" spans="1:9" s="452" customFormat="1" ht="23.25" customHeight="1">
      <c r="A16" s="450" t="s">
        <v>709</v>
      </c>
      <c r="B16" s="451" t="s">
        <v>710</v>
      </c>
      <c r="C16" s="11"/>
      <c r="D16" s="11"/>
      <c r="E16" s="11"/>
      <c r="F16" s="11"/>
      <c r="G16" s="18"/>
      <c r="H16" s="18"/>
      <c r="I16" s="69">
        <f>SUM(I17:I20)</f>
        <v>608</v>
      </c>
    </row>
    <row r="17" spans="1:9" s="452" customFormat="1" ht="23.25" customHeight="1">
      <c r="A17" s="11"/>
      <c r="B17" s="451" t="s">
        <v>712</v>
      </c>
      <c r="C17" s="11" t="s">
        <v>591</v>
      </c>
      <c r="D17" s="11">
        <v>2.2</v>
      </c>
      <c r="E17" s="11">
        <v>0.04</v>
      </c>
      <c r="F17" s="11">
        <v>10</v>
      </c>
      <c r="G17" s="10">
        <v>12700000</v>
      </c>
      <c r="H17" s="10">
        <f>G17/F17/500</f>
        <v>2540</v>
      </c>
      <c r="I17" s="10">
        <f>H17*E17</f>
        <v>101.60000000000001</v>
      </c>
    </row>
    <row r="18" spans="1:9" s="452" customFormat="1" ht="23.25" customHeight="1">
      <c r="A18" s="11"/>
      <c r="B18" s="451" t="s">
        <v>713</v>
      </c>
      <c r="C18" s="11" t="s">
        <v>591</v>
      </c>
      <c r="D18" s="11">
        <v>0.4</v>
      </c>
      <c r="E18" s="11">
        <v>0.04</v>
      </c>
      <c r="F18" s="11">
        <v>5</v>
      </c>
      <c r="G18" s="10">
        <v>15000000</v>
      </c>
      <c r="H18" s="10">
        <f>G18/F18/500</f>
        <v>6000</v>
      </c>
      <c r="I18" s="10">
        <f>H18*E18</f>
        <v>240</v>
      </c>
    </row>
    <row r="19" spans="1:9" s="452" customFormat="1" ht="23.25" customHeight="1">
      <c r="A19" s="11"/>
      <c r="B19" s="451" t="s">
        <v>715</v>
      </c>
      <c r="C19" s="11" t="s">
        <v>591</v>
      </c>
      <c r="D19" s="11">
        <v>1.5</v>
      </c>
      <c r="E19" s="11">
        <v>0.01</v>
      </c>
      <c r="F19" s="11">
        <v>10</v>
      </c>
      <c r="G19" s="10">
        <v>126000000</v>
      </c>
      <c r="H19" s="10">
        <f>G19/F19/500</f>
        <v>25200</v>
      </c>
      <c r="I19" s="10">
        <f>H19*E19</f>
        <v>252</v>
      </c>
    </row>
    <row r="20" spans="1:9" s="452" customFormat="1" ht="23.25" customHeight="1">
      <c r="A20" s="11"/>
      <c r="B20" s="451" t="s">
        <v>714</v>
      </c>
      <c r="C20" s="11" t="s">
        <v>591</v>
      </c>
      <c r="D20" s="11">
        <v>0.4</v>
      </c>
      <c r="E20" s="11">
        <v>0.01</v>
      </c>
      <c r="F20" s="11">
        <v>10</v>
      </c>
      <c r="G20" s="10">
        <v>7200000</v>
      </c>
      <c r="H20" s="10">
        <f>G20/F20/500</f>
        <v>1440</v>
      </c>
      <c r="I20" s="10">
        <f>H20*E20</f>
        <v>14.4</v>
      </c>
    </row>
    <row r="21" spans="1:9" s="452" customFormat="1" ht="23.25" customHeight="1">
      <c r="A21" s="450" t="s">
        <v>709</v>
      </c>
      <c r="B21" s="451" t="s">
        <v>672</v>
      </c>
      <c r="C21" s="11" t="s">
        <v>701</v>
      </c>
      <c r="D21" s="11"/>
      <c r="E21" s="11">
        <v>1.05</v>
      </c>
      <c r="F21" s="11"/>
      <c r="G21" s="10">
        <v>1725</v>
      </c>
      <c r="H21" s="10">
        <v>1725</v>
      </c>
      <c r="I21" s="317">
        <f>H21*E21</f>
        <v>1811.25</v>
      </c>
    </row>
    <row r="22" spans="1:9" s="452" customFormat="1" ht="23.25" customHeight="1">
      <c r="A22" s="6" t="s">
        <v>43</v>
      </c>
      <c r="B22" s="45" t="s">
        <v>197</v>
      </c>
      <c r="C22" s="11"/>
      <c r="D22" s="11"/>
      <c r="E22" s="11"/>
      <c r="F22" s="11"/>
      <c r="G22" s="10"/>
      <c r="H22" s="10"/>
      <c r="I22" s="317"/>
    </row>
    <row r="23" spans="1:9" s="452" customFormat="1" ht="23.25" customHeight="1">
      <c r="A23" s="450" t="s">
        <v>709</v>
      </c>
      <c r="B23" s="451" t="s">
        <v>710</v>
      </c>
      <c r="C23" s="11"/>
      <c r="D23" s="11"/>
      <c r="E23" s="11"/>
      <c r="F23" s="11"/>
      <c r="G23" s="18"/>
      <c r="H23" s="18"/>
      <c r="I23" s="69">
        <f>SUM(I24:I27)</f>
        <v>633.4</v>
      </c>
    </row>
    <row r="24" spans="1:9" s="452" customFormat="1" ht="23.25" customHeight="1">
      <c r="A24" s="11"/>
      <c r="B24" s="451" t="s">
        <v>712</v>
      </c>
      <c r="C24" s="11" t="s">
        <v>591</v>
      </c>
      <c r="D24" s="11">
        <v>2.2</v>
      </c>
      <c r="E24" s="11">
        <v>0.05</v>
      </c>
      <c r="F24" s="11">
        <v>10</v>
      </c>
      <c r="G24" s="10">
        <v>12700000</v>
      </c>
      <c r="H24" s="10">
        <f>G24/F24/500</f>
        <v>2540</v>
      </c>
      <c r="I24" s="10">
        <f>H24*E24</f>
        <v>127</v>
      </c>
    </row>
    <row r="25" spans="1:9" s="452" customFormat="1" ht="23.25" customHeight="1">
      <c r="A25" s="11"/>
      <c r="B25" s="451" t="s">
        <v>713</v>
      </c>
      <c r="C25" s="11" t="s">
        <v>591</v>
      </c>
      <c r="D25" s="11">
        <v>0.4</v>
      </c>
      <c r="E25" s="11">
        <v>0.04</v>
      </c>
      <c r="F25" s="11">
        <v>5</v>
      </c>
      <c r="G25" s="10">
        <v>15000000</v>
      </c>
      <c r="H25" s="10">
        <f>G25/F25/500</f>
        <v>6000</v>
      </c>
      <c r="I25" s="10">
        <f>H25*E25</f>
        <v>240</v>
      </c>
    </row>
    <row r="26" spans="1:9" s="452" customFormat="1" ht="23.25" customHeight="1">
      <c r="A26" s="11"/>
      <c r="B26" s="451" t="s">
        <v>715</v>
      </c>
      <c r="C26" s="11" t="s">
        <v>591</v>
      </c>
      <c r="D26" s="11">
        <v>1.5</v>
      </c>
      <c r="E26" s="11">
        <v>0.01</v>
      </c>
      <c r="F26" s="11">
        <v>10</v>
      </c>
      <c r="G26" s="10">
        <v>126000000</v>
      </c>
      <c r="H26" s="10">
        <f>G26/F26/500</f>
        <v>25200</v>
      </c>
      <c r="I26" s="10">
        <f>H26*E26</f>
        <v>252</v>
      </c>
    </row>
    <row r="27" spans="1:9" s="452" customFormat="1" ht="23.25" customHeight="1">
      <c r="A27" s="11"/>
      <c r="B27" s="451" t="s">
        <v>714</v>
      </c>
      <c r="C27" s="11" t="s">
        <v>591</v>
      </c>
      <c r="D27" s="11">
        <v>0.4</v>
      </c>
      <c r="E27" s="11">
        <v>0.01</v>
      </c>
      <c r="F27" s="11">
        <v>10</v>
      </c>
      <c r="G27" s="10">
        <v>7200000</v>
      </c>
      <c r="H27" s="10">
        <f>G27/F27/500</f>
        <v>1440</v>
      </c>
      <c r="I27" s="10">
        <f>H27*E27</f>
        <v>14.4</v>
      </c>
    </row>
    <row r="28" spans="1:9" s="452" customFormat="1" ht="23.25" customHeight="1">
      <c r="A28" s="450" t="s">
        <v>709</v>
      </c>
      <c r="B28" s="451" t="s">
        <v>672</v>
      </c>
      <c r="C28" s="11" t="s">
        <v>701</v>
      </c>
      <c r="D28" s="11"/>
      <c r="E28" s="11">
        <v>1.23</v>
      </c>
      <c r="F28" s="11"/>
      <c r="G28" s="10">
        <v>1725</v>
      </c>
      <c r="H28" s="10">
        <v>1725</v>
      </c>
      <c r="I28" s="317">
        <f>H28*E28</f>
        <v>2121.75</v>
      </c>
    </row>
    <row r="29" spans="1:9" s="452" customFormat="1" ht="23.25" customHeight="1">
      <c r="A29" s="479" t="s">
        <v>42</v>
      </c>
      <c r="B29" s="480" t="s">
        <v>200</v>
      </c>
      <c r="C29" s="358"/>
      <c r="D29" s="358"/>
      <c r="E29" s="358"/>
      <c r="F29" s="358"/>
      <c r="G29" s="467"/>
      <c r="H29" s="467"/>
      <c r="I29" s="317"/>
    </row>
    <row r="30" spans="1:9" s="452" customFormat="1" ht="23.25" customHeight="1">
      <c r="A30" s="450" t="s">
        <v>709</v>
      </c>
      <c r="B30" s="451" t="s">
        <v>710</v>
      </c>
      <c r="C30" s="11"/>
      <c r="D30" s="11"/>
      <c r="E30" s="11"/>
      <c r="F30" s="11"/>
      <c r="G30" s="18"/>
      <c r="H30" s="18"/>
      <c r="I30" s="317">
        <f>SUM(I31:I34)</f>
        <v>608</v>
      </c>
    </row>
    <row r="31" spans="1:9" s="452" customFormat="1" ht="23.25" customHeight="1">
      <c r="A31" s="11" t="s">
        <v>711</v>
      </c>
      <c r="B31" s="451" t="s">
        <v>712</v>
      </c>
      <c r="C31" s="11" t="s">
        <v>591</v>
      </c>
      <c r="D31" s="11">
        <v>2.2</v>
      </c>
      <c r="E31" s="11">
        <v>0.04</v>
      </c>
      <c r="F31" s="11">
        <v>10</v>
      </c>
      <c r="G31" s="10">
        <v>12700000</v>
      </c>
      <c r="H31" s="10">
        <f>G31/F31/500</f>
        <v>2540</v>
      </c>
      <c r="I31" s="10">
        <f>H31*E31</f>
        <v>101.60000000000001</v>
      </c>
    </row>
    <row r="32" spans="1:9" s="452" customFormat="1" ht="23.25" customHeight="1">
      <c r="A32" s="11"/>
      <c r="B32" s="451" t="s">
        <v>713</v>
      </c>
      <c r="C32" s="11" t="s">
        <v>591</v>
      </c>
      <c r="D32" s="11">
        <v>0.4</v>
      </c>
      <c r="E32" s="11">
        <v>0.04</v>
      </c>
      <c r="F32" s="11">
        <v>5</v>
      </c>
      <c r="G32" s="10">
        <v>15000000</v>
      </c>
      <c r="H32" s="10">
        <f>G32/F32/500</f>
        <v>6000</v>
      </c>
      <c r="I32" s="10">
        <f>H32*E32</f>
        <v>240</v>
      </c>
    </row>
    <row r="33" spans="1:9" s="452" customFormat="1" ht="23.25" customHeight="1">
      <c r="A33" s="11"/>
      <c r="B33" s="451" t="s">
        <v>715</v>
      </c>
      <c r="C33" s="11" t="s">
        <v>591</v>
      </c>
      <c r="D33" s="11">
        <v>1.5</v>
      </c>
      <c r="E33" s="11">
        <v>0.01</v>
      </c>
      <c r="F33" s="11">
        <v>10</v>
      </c>
      <c r="G33" s="10">
        <v>126000000</v>
      </c>
      <c r="H33" s="10">
        <f>G33/F33/500</f>
        <v>25200</v>
      </c>
      <c r="I33" s="10">
        <f>H33*E33</f>
        <v>252</v>
      </c>
    </row>
    <row r="34" spans="1:9" s="452" customFormat="1" ht="23.25" customHeight="1">
      <c r="A34" s="11"/>
      <c r="B34" s="451" t="s">
        <v>714</v>
      </c>
      <c r="C34" s="11" t="s">
        <v>591</v>
      </c>
      <c r="D34" s="11">
        <v>0.4</v>
      </c>
      <c r="E34" s="11">
        <v>0.01</v>
      </c>
      <c r="F34" s="11">
        <v>10</v>
      </c>
      <c r="G34" s="10">
        <v>7200000</v>
      </c>
      <c r="H34" s="10">
        <f>G34/F34/500</f>
        <v>1440</v>
      </c>
      <c r="I34" s="10">
        <f>H34*E34</f>
        <v>14.4</v>
      </c>
    </row>
    <row r="35" spans="1:9" s="452" customFormat="1" ht="23.25" customHeight="1">
      <c r="A35" s="450" t="s">
        <v>709</v>
      </c>
      <c r="B35" s="451" t="s">
        <v>672</v>
      </c>
      <c r="C35" s="11" t="s">
        <v>701</v>
      </c>
      <c r="D35" s="11"/>
      <c r="E35" s="11">
        <v>1.05</v>
      </c>
      <c r="F35" s="11"/>
      <c r="G35" s="10">
        <v>1725</v>
      </c>
      <c r="H35" s="10">
        <v>1725</v>
      </c>
      <c r="I35" s="317">
        <f>H35*E35</f>
        <v>1811.25</v>
      </c>
    </row>
    <row r="36" spans="1:9" ht="25.5" customHeight="1">
      <c r="A36" s="449">
        <v>2</v>
      </c>
      <c r="B36" s="456" t="s">
        <v>198</v>
      </c>
      <c r="C36" s="11"/>
      <c r="D36" s="454"/>
      <c r="E36" s="454"/>
      <c r="F36" s="456"/>
      <c r="G36" s="10"/>
      <c r="H36" s="10"/>
      <c r="I36" s="317"/>
    </row>
    <row r="37" spans="1:9" ht="31.5" customHeight="1">
      <c r="A37" s="476" t="s">
        <v>22</v>
      </c>
      <c r="B37" s="477" t="s">
        <v>94</v>
      </c>
      <c r="C37" s="11" t="s">
        <v>625</v>
      </c>
      <c r="D37" s="454"/>
      <c r="E37" s="454"/>
      <c r="F37" s="456"/>
      <c r="G37" s="10"/>
      <c r="H37" s="10"/>
      <c r="I37" s="317"/>
    </row>
    <row r="38" spans="1:9" s="452" customFormat="1" ht="22.5" customHeight="1">
      <c r="A38" s="450" t="s">
        <v>709</v>
      </c>
      <c r="B38" s="451" t="s">
        <v>710</v>
      </c>
      <c r="C38" s="11"/>
      <c r="D38" s="454"/>
      <c r="E38" s="454"/>
      <c r="F38" s="456"/>
      <c r="G38" s="10"/>
      <c r="H38" s="10"/>
      <c r="I38" s="317">
        <f>SUM(I39:I42)</f>
        <v>7609.200000000001</v>
      </c>
    </row>
    <row r="39" spans="1:9" ht="19.5" customHeight="1">
      <c r="A39" s="11"/>
      <c r="B39" s="451" t="s">
        <v>712</v>
      </c>
      <c r="C39" s="11" t="s">
        <v>591</v>
      </c>
      <c r="D39" s="11">
        <v>2.2</v>
      </c>
      <c r="E39" s="11">
        <v>0.18</v>
      </c>
      <c r="F39" s="11">
        <v>10</v>
      </c>
      <c r="G39" s="10">
        <v>12700000</v>
      </c>
      <c r="H39" s="10">
        <f>G39/F39/500</f>
        <v>2540</v>
      </c>
      <c r="I39" s="10">
        <f>H39*E39</f>
        <v>457.2</v>
      </c>
    </row>
    <row r="40" spans="1:9" ht="19.5" customHeight="1">
      <c r="A40" s="11"/>
      <c r="B40" s="451" t="s">
        <v>713</v>
      </c>
      <c r="C40" s="11" t="s">
        <v>591</v>
      </c>
      <c r="D40" s="11">
        <v>0.4</v>
      </c>
      <c r="E40" s="11">
        <v>0.55</v>
      </c>
      <c r="F40" s="11">
        <v>5</v>
      </c>
      <c r="G40" s="10">
        <v>15000000</v>
      </c>
      <c r="H40" s="10">
        <f>G40/F40/500</f>
        <v>6000</v>
      </c>
      <c r="I40" s="10">
        <f>H40*E40</f>
        <v>3300.0000000000005</v>
      </c>
    </row>
    <row r="41" spans="1:9" ht="23.25" customHeight="1">
      <c r="A41" s="11"/>
      <c r="B41" s="451" t="s">
        <v>715</v>
      </c>
      <c r="C41" s="11" t="s">
        <v>591</v>
      </c>
      <c r="D41" s="11">
        <v>1.5</v>
      </c>
      <c r="E41" s="11">
        <v>0.15</v>
      </c>
      <c r="F41" s="11">
        <v>10</v>
      </c>
      <c r="G41" s="10">
        <v>126000000</v>
      </c>
      <c r="H41" s="10">
        <f>G41/F41/500</f>
        <v>25200</v>
      </c>
      <c r="I41" s="10">
        <f>H41*E41</f>
        <v>3780</v>
      </c>
    </row>
    <row r="42" spans="1:9" ht="22.5" customHeight="1">
      <c r="A42" s="11"/>
      <c r="B42" s="451" t="s">
        <v>714</v>
      </c>
      <c r="C42" s="11" t="s">
        <v>591</v>
      </c>
      <c r="D42" s="11">
        <v>0.4</v>
      </c>
      <c r="E42" s="11">
        <v>0.05</v>
      </c>
      <c r="F42" s="11">
        <v>10</v>
      </c>
      <c r="G42" s="10">
        <v>7200000</v>
      </c>
      <c r="H42" s="10">
        <f>G42/F42/500</f>
        <v>1440</v>
      </c>
      <c r="I42" s="10">
        <f>H42*E42</f>
        <v>72</v>
      </c>
    </row>
    <row r="43" spans="1:9" s="452" customFormat="1" ht="21" customHeight="1">
      <c r="A43" s="450" t="s">
        <v>709</v>
      </c>
      <c r="B43" s="451" t="s">
        <v>672</v>
      </c>
      <c r="C43" s="11" t="s">
        <v>701</v>
      </c>
      <c r="D43" s="11"/>
      <c r="E43" s="11">
        <v>7.23</v>
      </c>
      <c r="F43" s="11"/>
      <c r="G43" s="10">
        <v>1725</v>
      </c>
      <c r="H43" s="10">
        <f>H13</f>
        <v>1725</v>
      </c>
      <c r="I43" s="317">
        <f>H43*E43</f>
        <v>12471.75</v>
      </c>
    </row>
    <row r="44" spans="1:9" s="452" customFormat="1" ht="21" customHeight="1">
      <c r="A44" s="476" t="s">
        <v>23</v>
      </c>
      <c r="B44" s="481" t="s">
        <v>195</v>
      </c>
      <c r="C44" s="11" t="s">
        <v>626</v>
      </c>
      <c r="D44" s="11"/>
      <c r="E44" s="11"/>
      <c r="F44" s="11"/>
      <c r="G44" s="10"/>
      <c r="H44" s="10"/>
      <c r="I44" s="317"/>
    </row>
    <row r="45" spans="1:9" s="452" customFormat="1" ht="21" customHeight="1">
      <c r="A45" s="457" t="s">
        <v>43</v>
      </c>
      <c r="B45" s="45" t="s">
        <v>196</v>
      </c>
      <c r="C45" s="11"/>
      <c r="D45" s="11"/>
      <c r="E45" s="11"/>
      <c r="F45" s="11"/>
      <c r="G45" s="10"/>
      <c r="H45" s="10"/>
      <c r="I45" s="317"/>
    </row>
    <row r="46" spans="1:9" s="452" customFormat="1" ht="21" customHeight="1">
      <c r="A46" s="450" t="s">
        <v>709</v>
      </c>
      <c r="B46" s="451" t="s">
        <v>710</v>
      </c>
      <c r="C46" s="11"/>
      <c r="D46" s="454"/>
      <c r="E46" s="454"/>
      <c r="F46" s="456"/>
      <c r="G46" s="10"/>
      <c r="H46" s="10"/>
      <c r="I46" s="317">
        <f>SUM(I47:I50)</f>
        <v>14893</v>
      </c>
    </row>
    <row r="47" spans="1:9" s="452" customFormat="1" ht="21" customHeight="1">
      <c r="A47" s="11"/>
      <c r="B47" s="451" t="s">
        <v>712</v>
      </c>
      <c r="C47" s="11" t="s">
        <v>591</v>
      </c>
      <c r="D47" s="11">
        <v>2.2</v>
      </c>
      <c r="E47" s="11">
        <v>0.35</v>
      </c>
      <c r="F47" s="11">
        <v>10</v>
      </c>
      <c r="G47" s="10">
        <v>12700000</v>
      </c>
      <c r="H47" s="10">
        <f>G47/F47/500</f>
        <v>2540</v>
      </c>
      <c r="I47" s="10">
        <f>H47*E47</f>
        <v>889</v>
      </c>
    </row>
    <row r="48" spans="1:9" s="452" customFormat="1" ht="21" customHeight="1">
      <c r="A48" s="11"/>
      <c r="B48" s="451" t="s">
        <v>713</v>
      </c>
      <c r="C48" s="11" t="s">
        <v>591</v>
      </c>
      <c r="D48" s="11">
        <v>0.4</v>
      </c>
      <c r="E48" s="11">
        <v>1.05</v>
      </c>
      <c r="F48" s="11">
        <v>5</v>
      </c>
      <c r="G48" s="10">
        <v>15000000</v>
      </c>
      <c r="H48" s="10">
        <f>G48/F48/500</f>
        <v>6000</v>
      </c>
      <c r="I48" s="10">
        <f>H48*E48</f>
        <v>6300</v>
      </c>
    </row>
    <row r="49" spans="1:9" s="452" customFormat="1" ht="21" customHeight="1">
      <c r="A49" s="11"/>
      <c r="B49" s="451" t="s">
        <v>715</v>
      </c>
      <c r="C49" s="11" t="s">
        <v>591</v>
      </c>
      <c r="D49" s="11">
        <v>1.5</v>
      </c>
      <c r="E49" s="453">
        <v>0.3</v>
      </c>
      <c r="F49" s="11">
        <v>10</v>
      </c>
      <c r="G49" s="10">
        <v>126000000</v>
      </c>
      <c r="H49" s="10">
        <f>G49/F49/500</f>
        <v>25200</v>
      </c>
      <c r="I49" s="10">
        <f>H49*E49</f>
        <v>7560</v>
      </c>
    </row>
    <row r="50" spans="1:9" s="452" customFormat="1" ht="21" customHeight="1">
      <c r="A50" s="11"/>
      <c r="B50" s="451" t="s">
        <v>714</v>
      </c>
      <c r="C50" s="11" t="s">
        <v>591</v>
      </c>
      <c r="D50" s="11">
        <v>0.4</v>
      </c>
      <c r="E50" s="453">
        <v>0.1</v>
      </c>
      <c r="F50" s="11">
        <v>10</v>
      </c>
      <c r="G50" s="10">
        <v>7200000</v>
      </c>
      <c r="H50" s="10">
        <f>G50/F50/500</f>
        <v>1440</v>
      </c>
      <c r="I50" s="10">
        <f>H50*E50</f>
        <v>144</v>
      </c>
    </row>
    <row r="51" spans="1:9" s="452" customFormat="1" ht="21" customHeight="1">
      <c r="A51" s="450" t="s">
        <v>709</v>
      </c>
      <c r="B51" s="451" t="s">
        <v>672</v>
      </c>
      <c r="C51" s="11" t="s">
        <v>701</v>
      </c>
      <c r="D51" s="11"/>
      <c r="E51" s="11">
        <v>14.11</v>
      </c>
      <c r="F51" s="11"/>
      <c r="G51" s="10">
        <v>1725</v>
      </c>
      <c r="H51" s="10">
        <v>1725</v>
      </c>
      <c r="I51" s="317">
        <f>H51*E51</f>
        <v>24339.75</v>
      </c>
    </row>
    <row r="52" spans="1:9" s="452" customFormat="1" ht="21" customHeight="1">
      <c r="A52" s="6" t="s">
        <v>43</v>
      </c>
      <c r="B52" s="45" t="s">
        <v>197</v>
      </c>
      <c r="C52" s="11"/>
      <c r="D52" s="11"/>
      <c r="E52" s="11"/>
      <c r="F52" s="11"/>
      <c r="G52" s="10"/>
      <c r="H52" s="10"/>
      <c r="I52" s="317"/>
    </row>
    <row r="53" spans="1:9" s="452" customFormat="1" ht="21" customHeight="1">
      <c r="A53" s="450" t="s">
        <v>709</v>
      </c>
      <c r="B53" s="451" t="s">
        <v>710</v>
      </c>
      <c r="C53" s="11"/>
      <c r="D53" s="11"/>
      <c r="E53" s="11"/>
      <c r="F53" s="11"/>
      <c r="G53" s="18"/>
      <c r="H53" s="18"/>
      <c r="I53" s="69">
        <f>SUM(I54:I57)</f>
        <v>7609.200000000001</v>
      </c>
    </row>
    <row r="54" spans="1:9" s="452" customFormat="1" ht="21" customHeight="1">
      <c r="A54" s="11"/>
      <c r="B54" s="451" t="s">
        <v>712</v>
      </c>
      <c r="C54" s="11" t="s">
        <v>591</v>
      </c>
      <c r="D54" s="11">
        <v>2.2</v>
      </c>
      <c r="E54" s="11">
        <v>0.18</v>
      </c>
      <c r="F54" s="11">
        <v>10</v>
      </c>
      <c r="G54" s="10">
        <v>12700000</v>
      </c>
      <c r="H54" s="10">
        <f>G54/F54/500</f>
        <v>2540</v>
      </c>
      <c r="I54" s="10">
        <f>H54*E54</f>
        <v>457.2</v>
      </c>
    </row>
    <row r="55" spans="1:9" s="452" customFormat="1" ht="21" customHeight="1">
      <c r="A55" s="11"/>
      <c r="B55" s="451" t="s">
        <v>713</v>
      </c>
      <c r="C55" s="11" t="s">
        <v>591</v>
      </c>
      <c r="D55" s="11">
        <v>0.4</v>
      </c>
      <c r="E55" s="11">
        <v>0.55</v>
      </c>
      <c r="F55" s="11">
        <v>5</v>
      </c>
      <c r="G55" s="10">
        <v>15000000</v>
      </c>
      <c r="H55" s="10">
        <f>G55/F55/500</f>
        <v>6000</v>
      </c>
      <c r="I55" s="10">
        <f>H55*E55</f>
        <v>3300.0000000000005</v>
      </c>
    </row>
    <row r="56" spans="1:9" s="452" customFormat="1" ht="21" customHeight="1">
      <c r="A56" s="11"/>
      <c r="B56" s="451" t="s">
        <v>715</v>
      </c>
      <c r="C56" s="11" t="s">
        <v>591</v>
      </c>
      <c r="D56" s="11">
        <v>1.5</v>
      </c>
      <c r="E56" s="11">
        <v>0.15</v>
      </c>
      <c r="F56" s="11">
        <v>10</v>
      </c>
      <c r="G56" s="10">
        <v>126000000</v>
      </c>
      <c r="H56" s="10">
        <f>G56/F56/500</f>
        <v>25200</v>
      </c>
      <c r="I56" s="10">
        <f>H56*E56</f>
        <v>3780</v>
      </c>
    </row>
    <row r="57" spans="1:9" s="452" customFormat="1" ht="21" customHeight="1">
      <c r="A57" s="11"/>
      <c r="B57" s="451" t="s">
        <v>714</v>
      </c>
      <c r="C57" s="11" t="s">
        <v>591</v>
      </c>
      <c r="D57" s="11">
        <v>0.4</v>
      </c>
      <c r="E57" s="11">
        <v>0.05</v>
      </c>
      <c r="F57" s="11">
        <v>10</v>
      </c>
      <c r="G57" s="10">
        <v>7200000</v>
      </c>
      <c r="H57" s="10">
        <f>G57/F57/500</f>
        <v>1440</v>
      </c>
      <c r="I57" s="10">
        <f>H57*E57</f>
        <v>72</v>
      </c>
    </row>
    <row r="58" spans="1:9" s="452" customFormat="1" ht="21" customHeight="1">
      <c r="A58" s="450" t="s">
        <v>709</v>
      </c>
      <c r="B58" s="451" t="s">
        <v>672</v>
      </c>
      <c r="C58" s="11" t="s">
        <v>701</v>
      </c>
      <c r="D58" s="11"/>
      <c r="E58" s="11">
        <v>7.23</v>
      </c>
      <c r="F58" s="11"/>
      <c r="G58" s="10">
        <v>1725</v>
      </c>
      <c r="H58" s="10">
        <v>1725</v>
      </c>
      <c r="I58" s="317">
        <f>H58*E58</f>
        <v>12471.75</v>
      </c>
    </row>
    <row r="59" spans="1:9" s="452" customFormat="1" ht="21" customHeight="1">
      <c r="A59" s="476" t="s">
        <v>24</v>
      </c>
      <c r="B59" s="481" t="s">
        <v>200</v>
      </c>
      <c r="C59" s="11" t="s">
        <v>624</v>
      </c>
      <c r="D59" s="11"/>
      <c r="E59" s="11"/>
      <c r="F59" s="11"/>
      <c r="G59" s="10"/>
      <c r="H59" s="10"/>
      <c r="I59" s="317"/>
    </row>
    <row r="60" spans="1:9" s="452" customFormat="1" ht="21" customHeight="1">
      <c r="A60" s="450" t="s">
        <v>709</v>
      </c>
      <c r="B60" s="451" t="s">
        <v>710</v>
      </c>
      <c r="C60" s="11"/>
      <c r="D60" s="454"/>
      <c r="E60" s="454"/>
      <c r="F60" s="456"/>
      <c r="G60" s="10"/>
      <c r="H60" s="10"/>
      <c r="I60" s="317">
        <f>SUM(I61:I64)</f>
        <v>21706</v>
      </c>
    </row>
    <row r="61" spans="1:9" s="452" customFormat="1" ht="21" customHeight="1">
      <c r="A61" s="11"/>
      <c r="B61" s="451" t="s">
        <v>712</v>
      </c>
      <c r="C61" s="11" t="s">
        <v>591</v>
      </c>
      <c r="D61" s="11">
        <v>2.2</v>
      </c>
      <c r="E61" s="453">
        <v>0.5</v>
      </c>
      <c r="F61" s="11">
        <v>10</v>
      </c>
      <c r="G61" s="10">
        <v>12700000</v>
      </c>
      <c r="H61" s="10">
        <f>G61/F61/500</f>
        <v>2540</v>
      </c>
      <c r="I61" s="10">
        <f>H61*E61</f>
        <v>1270</v>
      </c>
    </row>
    <row r="62" spans="1:9" s="452" customFormat="1" ht="21" customHeight="1">
      <c r="A62" s="11"/>
      <c r="B62" s="451" t="s">
        <v>713</v>
      </c>
      <c r="C62" s="11" t="s">
        <v>591</v>
      </c>
      <c r="D62" s="11">
        <v>0.4</v>
      </c>
      <c r="E62" s="11">
        <v>1.48</v>
      </c>
      <c r="F62" s="11">
        <v>5</v>
      </c>
      <c r="G62" s="10">
        <v>15000000</v>
      </c>
      <c r="H62" s="10">
        <f>G62/F62/500</f>
        <v>6000</v>
      </c>
      <c r="I62" s="10">
        <f>H62*E62</f>
        <v>8880</v>
      </c>
    </row>
    <row r="63" spans="1:9" s="452" customFormat="1" ht="21" customHeight="1">
      <c r="A63" s="11"/>
      <c r="B63" s="451" t="s">
        <v>715</v>
      </c>
      <c r="C63" s="11" t="s">
        <v>591</v>
      </c>
      <c r="D63" s="11">
        <v>1.5</v>
      </c>
      <c r="E63" s="11">
        <v>0.45</v>
      </c>
      <c r="F63" s="11">
        <v>10</v>
      </c>
      <c r="G63" s="10">
        <v>126000000</v>
      </c>
      <c r="H63" s="10">
        <f>G63/F63/500</f>
        <v>25200</v>
      </c>
      <c r="I63" s="10">
        <f>H63*E63</f>
        <v>11340</v>
      </c>
    </row>
    <row r="64" spans="1:9" s="452" customFormat="1" ht="21" customHeight="1">
      <c r="A64" s="11"/>
      <c r="B64" s="451" t="s">
        <v>714</v>
      </c>
      <c r="C64" s="11" t="s">
        <v>591</v>
      </c>
      <c r="D64" s="11">
        <v>0.4</v>
      </c>
      <c r="E64" s="11">
        <v>0.15</v>
      </c>
      <c r="F64" s="11">
        <v>10</v>
      </c>
      <c r="G64" s="10">
        <v>7200000</v>
      </c>
      <c r="H64" s="10">
        <f>G64/F64/500</f>
        <v>1440</v>
      </c>
      <c r="I64" s="10">
        <f>H64*E64</f>
        <v>216</v>
      </c>
    </row>
    <row r="65" spans="1:9" s="452" customFormat="1" ht="21" customHeight="1">
      <c r="A65" s="450" t="s">
        <v>709</v>
      </c>
      <c r="B65" s="451" t="s">
        <v>672</v>
      </c>
      <c r="C65" s="11" t="s">
        <v>701</v>
      </c>
      <c r="D65" s="11"/>
      <c r="E65" s="11">
        <v>20.39</v>
      </c>
      <c r="F65" s="11"/>
      <c r="G65" s="10">
        <v>1725</v>
      </c>
      <c r="H65" s="10">
        <v>1725</v>
      </c>
      <c r="I65" s="317">
        <f>H65*E65</f>
        <v>35172.75</v>
      </c>
    </row>
    <row r="66" spans="1:9" ht="33" customHeight="1">
      <c r="A66" s="449">
        <v>3</v>
      </c>
      <c r="B66" s="454" t="s">
        <v>134</v>
      </c>
      <c r="C66" s="11"/>
      <c r="D66" s="11"/>
      <c r="E66" s="11"/>
      <c r="F66" s="11"/>
      <c r="G66" s="10"/>
      <c r="H66" s="10"/>
      <c r="I66" s="317" t="s">
        <v>711</v>
      </c>
    </row>
    <row r="67" spans="1:9" ht="21.75" customHeight="1">
      <c r="A67" s="449" t="s">
        <v>40</v>
      </c>
      <c r="B67" s="454" t="s">
        <v>135</v>
      </c>
      <c r="C67" s="11"/>
      <c r="D67" s="11"/>
      <c r="E67" s="11"/>
      <c r="F67" s="11"/>
      <c r="G67" s="10"/>
      <c r="H67" s="10"/>
      <c r="I67" s="317"/>
    </row>
    <row r="68" spans="1:9" s="452" customFormat="1" ht="24" customHeight="1">
      <c r="A68" s="450" t="s">
        <v>709</v>
      </c>
      <c r="B68" s="451" t="s">
        <v>710</v>
      </c>
      <c r="C68" s="11"/>
      <c r="D68" s="11"/>
      <c r="E68" s="11"/>
      <c r="F68" s="11"/>
      <c r="G68" s="10"/>
      <c r="H68" s="10"/>
      <c r="I68" s="317">
        <f>SUM(I69:I69)</f>
        <v>25.400000000000002</v>
      </c>
    </row>
    <row r="69" spans="1:10" ht="20.25" customHeight="1">
      <c r="A69" s="11"/>
      <c r="B69" s="451" t="s">
        <v>712</v>
      </c>
      <c r="C69" s="11" t="s">
        <v>591</v>
      </c>
      <c r="D69" s="11">
        <v>2.2</v>
      </c>
      <c r="E69" s="11">
        <v>0.01</v>
      </c>
      <c r="F69" s="11">
        <v>10</v>
      </c>
      <c r="G69" s="10">
        <v>12700000</v>
      </c>
      <c r="H69" s="10">
        <f>G69/F69/500</f>
        <v>2540</v>
      </c>
      <c r="I69" s="10">
        <f>H69*E69</f>
        <v>25.400000000000002</v>
      </c>
      <c r="J69" s="431"/>
    </row>
    <row r="70" spans="1:9" s="452" customFormat="1" ht="18" customHeight="1">
      <c r="A70" s="450" t="s">
        <v>709</v>
      </c>
      <c r="B70" s="451" t="s">
        <v>672</v>
      </c>
      <c r="C70" s="11" t="s">
        <v>701</v>
      </c>
      <c r="D70" s="11"/>
      <c r="E70" s="11">
        <v>0.18</v>
      </c>
      <c r="F70" s="11"/>
      <c r="G70" s="421">
        <v>1725</v>
      </c>
      <c r="H70" s="10">
        <f>H13</f>
        <v>1725</v>
      </c>
      <c r="I70" s="317">
        <f>H70*E70</f>
        <v>310.5</v>
      </c>
    </row>
    <row r="71" spans="1:9" s="452" customFormat="1" ht="18" customHeight="1">
      <c r="A71" s="482" t="s">
        <v>41</v>
      </c>
      <c r="B71" s="483" t="s">
        <v>753</v>
      </c>
      <c r="C71" s="440"/>
      <c r="D71" s="440"/>
      <c r="E71" s="440">
        <v>0</v>
      </c>
      <c r="F71" s="440"/>
      <c r="G71" s="442"/>
      <c r="H71" s="428"/>
      <c r="I71" s="460">
        <v>0</v>
      </c>
    </row>
    <row r="75" spans="1:6" ht="19.5" customHeight="1">
      <c r="A75" s="605" t="s">
        <v>7</v>
      </c>
      <c r="B75" s="605" t="s">
        <v>8</v>
      </c>
      <c r="C75" s="607" t="s">
        <v>44</v>
      </c>
      <c r="D75" s="605" t="s">
        <v>601</v>
      </c>
      <c r="E75" s="625" t="s">
        <v>569</v>
      </c>
      <c r="F75" s="626"/>
    </row>
    <row r="76" spans="1:6" ht="19.5" customHeight="1">
      <c r="A76" s="641"/>
      <c r="B76" s="641"/>
      <c r="C76" s="641"/>
      <c r="D76" s="641"/>
      <c r="E76" s="55" t="s">
        <v>710</v>
      </c>
      <c r="F76" s="55" t="s">
        <v>672</v>
      </c>
    </row>
    <row r="77" spans="1:6" ht="37.5" customHeight="1">
      <c r="A77" s="484" t="s">
        <v>192</v>
      </c>
      <c r="B77" s="485" t="s">
        <v>193</v>
      </c>
      <c r="C77" s="357"/>
      <c r="D77" s="436"/>
      <c r="E77" s="357"/>
      <c r="F77" s="357"/>
    </row>
    <row r="78" spans="1:6" ht="16.5" customHeight="1">
      <c r="A78" s="6">
        <v>1</v>
      </c>
      <c r="B78" s="4" t="s">
        <v>186</v>
      </c>
      <c r="C78" s="2"/>
      <c r="D78" s="126"/>
      <c r="E78" s="18"/>
      <c r="F78" s="18"/>
    </row>
    <row r="79" spans="1:6" ht="16.5" customHeight="1">
      <c r="A79" s="3" t="s">
        <v>20</v>
      </c>
      <c r="B79" s="2" t="s">
        <v>94</v>
      </c>
      <c r="C79" s="71" t="s">
        <v>625</v>
      </c>
      <c r="D79" s="126"/>
      <c r="E79" s="10">
        <f>$I$8</f>
        <v>608</v>
      </c>
      <c r="F79" s="10">
        <f>$I$13</f>
        <v>1811.25</v>
      </c>
    </row>
    <row r="80" spans="1:6" ht="16.5" customHeight="1">
      <c r="A80" s="3"/>
      <c r="B80" s="2"/>
      <c r="C80" s="18"/>
      <c r="D80" s="126"/>
      <c r="E80" s="10"/>
      <c r="F80" s="10"/>
    </row>
    <row r="81" spans="1:6" ht="16.5" customHeight="1">
      <c r="A81" s="3"/>
      <c r="B81" s="18"/>
      <c r="C81" s="9"/>
      <c r="D81" s="126"/>
      <c r="E81" s="10"/>
      <c r="F81" s="18"/>
    </row>
    <row r="82" spans="1:6" ht="16.5" customHeight="1">
      <c r="A82" s="3" t="s">
        <v>21</v>
      </c>
      <c r="B82" s="18" t="s">
        <v>195</v>
      </c>
      <c r="C82" s="18"/>
      <c r="D82" s="126"/>
      <c r="E82" s="10"/>
      <c r="F82" s="18"/>
    </row>
    <row r="83" spans="1:6" ht="16.5" customHeight="1">
      <c r="A83" s="5" t="s">
        <v>43</v>
      </c>
      <c r="B83" s="2" t="s">
        <v>196</v>
      </c>
      <c r="C83" s="71" t="s">
        <v>623</v>
      </c>
      <c r="D83" s="126"/>
      <c r="E83" s="10">
        <f>$I$16</f>
        <v>608</v>
      </c>
      <c r="F83" s="10">
        <f>$I$21</f>
        <v>1811.25</v>
      </c>
    </row>
    <row r="84" spans="1:6" ht="16.5" customHeight="1">
      <c r="A84" s="3"/>
      <c r="B84" s="18"/>
      <c r="C84" s="18"/>
      <c r="D84" s="126"/>
      <c r="E84" s="10"/>
      <c r="F84" s="10"/>
    </row>
    <row r="85" spans="1:6" ht="16.5" customHeight="1">
      <c r="A85" s="3"/>
      <c r="B85" s="18"/>
      <c r="C85" s="9"/>
      <c r="D85" s="126"/>
      <c r="E85" s="10"/>
      <c r="F85" s="10"/>
    </row>
    <row r="86" spans="1:6" ht="16.5" customHeight="1">
      <c r="A86" s="5" t="s">
        <v>43</v>
      </c>
      <c r="B86" s="2" t="s">
        <v>197</v>
      </c>
      <c r="C86" s="71" t="s">
        <v>623</v>
      </c>
      <c r="D86" s="126"/>
      <c r="E86" s="10">
        <f>$I$23</f>
        <v>633.4</v>
      </c>
      <c r="F86" s="10">
        <f>$I$28</f>
        <v>2121.75</v>
      </c>
    </row>
    <row r="87" spans="1:6" ht="16.5" customHeight="1">
      <c r="A87" s="3"/>
      <c r="B87" s="18"/>
      <c r="C87" s="18"/>
      <c r="D87" s="126"/>
      <c r="E87" s="10"/>
      <c r="F87" s="18"/>
    </row>
    <row r="88" spans="1:6" ht="16.5" customHeight="1">
      <c r="A88" s="3"/>
      <c r="B88" s="18"/>
      <c r="C88" s="9"/>
      <c r="D88" s="126"/>
      <c r="E88" s="10"/>
      <c r="F88" s="10"/>
    </row>
    <row r="89" spans="1:6" ht="16.5" customHeight="1">
      <c r="A89" s="3" t="s">
        <v>42</v>
      </c>
      <c r="B89" s="2" t="s">
        <v>199</v>
      </c>
      <c r="C89" s="71" t="s">
        <v>624</v>
      </c>
      <c r="D89" s="126"/>
      <c r="E89" s="10">
        <f>$I$30</f>
        <v>608</v>
      </c>
      <c r="F89" s="10">
        <f>$I$35</f>
        <v>1811.25</v>
      </c>
    </row>
    <row r="90" spans="1:6" ht="16.5" customHeight="1">
      <c r="A90" s="3"/>
      <c r="B90" s="18"/>
      <c r="C90" s="9"/>
      <c r="D90" s="126"/>
      <c r="E90" s="10"/>
      <c r="F90" s="18"/>
    </row>
    <row r="91" spans="1:6" ht="16.5" customHeight="1">
      <c r="A91" s="3"/>
      <c r="B91" s="18"/>
      <c r="C91" s="18"/>
      <c r="D91" s="126"/>
      <c r="E91" s="10"/>
      <c r="F91" s="10"/>
    </row>
    <row r="92" spans="1:6" ht="16.5" customHeight="1">
      <c r="A92" s="31">
        <v>2</v>
      </c>
      <c r="B92" s="45" t="s">
        <v>198</v>
      </c>
      <c r="C92" s="9"/>
      <c r="D92" s="126"/>
      <c r="E92" s="10"/>
      <c r="F92" s="18"/>
    </row>
    <row r="93" spans="1:6" ht="16.5" customHeight="1">
      <c r="A93" s="3" t="s">
        <v>22</v>
      </c>
      <c r="B93" s="18" t="s">
        <v>94</v>
      </c>
      <c r="C93" s="71" t="s">
        <v>625</v>
      </c>
      <c r="D93" s="126"/>
      <c r="E93" s="10">
        <f>$I$38</f>
        <v>7609.200000000001</v>
      </c>
      <c r="F93" s="10">
        <f>$I$43</f>
        <v>12471.75</v>
      </c>
    </row>
    <row r="94" spans="1:6" ht="16.5" customHeight="1">
      <c r="A94" s="3"/>
      <c r="B94" s="18"/>
      <c r="C94" s="9"/>
      <c r="D94" s="126"/>
      <c r="E94" s="10"/>
      <c r="F94" s="10"/>
    </row>
    <row r="95" spans="1:6" ht="16.5" customHeight="1">
      <c r="A95" s="3"/>
      <c r="B95" s="2"/>
      <c r="C95" s="18"/>
      <c r="D95" s="126"/>
      <c r="E95" s="10"/>
      <c r="F95" s="18"/>
    </row>
    <row r="96" spans="1:6" ht="16.5" customHeight="1">
      <c r="A96" s="3" t="s">
        <v>23</v>
      </c>
      <c r="B96" s="18" t="s">
        <v>195</v>
      </c>
      <c r="C96" s="9"/>
      <c r="D96" s="126"/>
      <c r="E96" s="10"/>
      <c r="F96" s="18"/>
    </row>
    <row r="97" spans="1:6" ht="16.5" customHeight="1">
      <c r="A97" s="5" t="s">
        <v>43</v>
      </c>
      <c r="B97" s="2" t="s">
        <v>196</v>
      </c>
      <c r="C97" s="71" t="s">
        <v>626</v>
      </c>
      <c r="D97" s="126"/>
      <c r="E97" s="10">
        <f>$I$46</f>
        <v>14893</v>
      </c>
      <c r="F97" s="10">
        <f>$I$51</f>
        <v>24339.75</v>
      </c>
    </row>
    <row r="98" spans="1:6" ht="16.5" customHeight="1">
      <c r="A98" s="31"/>
      <c r="B98" s="45"/>
      <c r="C98" s="18"/>
      <c r="D98" s="126"/>
      <c r="E98" s="10"/>
      <c r="F98" s="18"/>
    </row>
    <row r="99" spans="1:6" ht="16.5" customHeight="1">
      <c r="A99" s="5"/>
      <c r="B99" s="18"/>
      <c r="C99" s="9"/>
      <c r="D99" s="126"/>
      <c r="E99" s="10"/>
      <c r="F99" s="18"/>
    </row>
    <row r="100" spans="1:6" ht="16.5" customHeight="1">
      <c r="A100" s="5" t="s">
        <v>43</v>
      </c>
      <c r="B100" s="2" t="s">
        <v>197</v>
      </c>
      <c r="C100" s="71" t="s">
        <v>626</v>
      </c>
      <c r="D100" s="126"/>
      <c r="E100" s="10">
        <f>$I$53</f>
        <v>7609.200000000001</v>
      </c>
      <c r="F100" s="10">
        <f>$I$58</f>
        <v>12471.75</v>
      </c>
    </row>
    <row r="101" spans="1:6" ht="16.5" customHeight="1">
      <c r="A101" s="5"/>
      <c r="B101" s="18"/>
      <c r="C101" s="18"/>
      <c r="D101" s="126"/>
      <c r="E101" s="10"/>
      <c r="F101" s="18"/>
    </row>
    <row r="102" spans="1:6" ht="16.5" customHeight="1">
      <c r="A102" s="5"/>
      <c r="B102" s="18"/>
      <c r="C102" s="9"/>
      <c r="D102" s="126"/>
      <c r="E102" s="10"/>
      <c r="F102" s="18"/>
    </row>
    <row r="103" spans="1:6" ht="16.5" customHeight="1">
      <c r="A103" s="3" t="s">
        <v>24</v>
      </c>
      <c r="B103" s="18" t="s">
        <v>200</v>
      </c>
      <c r="C103" s="71" t="s">
        <v>627</v>
      </c>
      <c r="D103" s="126"/>
      <c r="E103" s="10">
        <f>$I$60</f>
        <v>21706</v>
      </c>
      <c r="F103" s="10">
        <f>$I$65</f>
        <v>35172.75</v>
      </c>
    </row>
    <row r="104" spans="1:6" ht="16.5" customHeight="1">
      <c r="A104" s="3"/>
      <c r="B104" s="18"/>
      <c r="C104" s="18"/>
      <c r="D104" s="126"/>
      <c r="E104" s="10"/>
      <c r="F104" s="10"/>
    </row>
    <row r="105" spans="1:6" ht="16.5" customHeight="1">
      <c r="A105" s="31"/>
      <c r="B105" s="45"/>
      <c r="C105" s="9"/>
      <c r="D105" s="126"/>
      <c r="E105" s="10"/>
      <c r="F105" s="18"/>
    </row>
    <row r="106" spans="1:6" s="56" customFormat="1" ht="16.5" customHeight="1">
      <c r="A106" s="31">
        <v>3</v>
      </c>
      <c r="B106" s="4" t="s">
        <v>134</v>
      </c>
      <c r="C106" s="4"/>
      <c r="D106" s="493"/>
      <c r="E106" s="317"/>
      <c r="F106" s="317"/>
    </row>
    <row r="107" spans="1:6" ht="16.5" customHeight="1">
      <c r="A107" s="3" t="s">
        <v>40</v>
      </c>
      <c r="B107" s="18" t="s">
        <v>135</v>
      </c>
      <c r="C107" s="9" t="s">
        <v>613</v>
      </c>
      <c r="D107" s="126"/>
      <c r="E107" s="10">
        <f>$I$68</f>
        <v>25.400000000000002</v>
      </c>
      <c r="F107" s="10">
        <f>$I$70</f>
        <v>310.5</v>
      </c>
    </row>
    <row r="108" spans="1:6" ht="16.5" customHeight="1">
      <c r="A108" s="31"/>
      <c r="B108" s="45"/>
      <c r="C108" s="18"/>
      <c r="D108" s="126"/>
      <c r="E108" s="10"/>
      <c r="F108" s="18"/>
    </row>
    <row r="109" spans="1:6" ht="16.5" customHeight="1">
      <c r="A109" s="5"/>
      <c r="B109" s="18"/>
      <c r="C109" s="9"/>
      <c r="D109" s="126"/>
      <c r="E109" s="10"/>
      <c r="F109" s="10"/>
    </row>
    <row r="110" spans="1:6" ht="16.5" customHeight="1">
      <c r="A110" s="3" t="s">
        <v>41</v>
      </c>
      <c r="B110" s="18" t="s">
        <v>159</v>
      </c>
      <c r="C110" s="18"/>
      <c r="D110" s="126"/>
      <c r="E110" s="10">
        <v>0</v>
      </c>
      <c r="F110" s="18">
        <v>0</v>
      </c>
    </row>
    <row r="111" spans="1:6" ht="16.5" customHeight="1">
      <c r="A111" s="5" t="s">
        <v>43</v>
      </c>
      <c r="B111" s="18" t="s">
        <v>94</v>
      </c>
      <c r="C111" s="71" t="s">
        <v>625</v>
      </c>
      <c r="D111" s="126"/>
      <c r="E111" s="10">
        <v>0</v>
      </c>
      <c r="F111" s="18">
        <v>0</v>
      </c>
    </row>
    <row r="112" spans="1:6" ht="16.5" customHeight="1">
      <c r="A112" s="5"/>
      <c r="B112" s="2"/>
      <c r="C112" s="9"/>
      <c r="D112" s="126"/>
      <c r="E112" s="10"/>
      <c r="F112" s="18"/>
    </row>
    <row r="113" spans="1:6" ht="16.5" customHeight="1">
      <c r="A113" s="5"/>
      <c r="B113" s="18"/>
      <c r="C113" s="18"/>
      <c r="D113" s="126"/>
      <c r="E113" s="10"/>
      <c r="F113" s="18"/>
    </row>
    <row r="114" spans="1:6" ht="16.5" customHeight="1">
      <c r="A114" s="5" t="s">
        <v>43</v>
      </c>
      <c r="B114" s="18" t="s">
        <v>195</v>
      </c>
      <c r="C114" s="18"/>
      <c r="D114" s="126"/>
      <c r="E114" s="10">
        <v>0</v>
      </c>
      <c r="F114" s="18">
        <v>0</v>
      </c>
    </row>
    <row r="115" spans="1:6" ht="16.5" customHeight="1">
      <c r="A115" s="27"/>
      <c r="B115" s="43"/>
      <c r="C115" s="18"/>
      <c r="D115" s="126"/>
      <c r="E115" s="10"/>
      <c r="F115" s="18"/>
    </row>
    <row r="116" spans="1:6" ht="16.5" customHeight="1">
      <c r="A116" s="5"/>
      <c r="B116" s="18"/>
      <c r="C116" s="18"/>
      <c r="D116" s="126"/>
      <c r="E116" s="10"/>
      <c r="F116" s="18"/>
    </row>
    <row r="117" spans="1:6" ht="16.5" customHeight="1">
      <c r="A117" s="5" t="s">
        <v>43</v>
      </c>
      <c r="B117" s="18" t="s">
        <v>201</v>
      </c>
      <c r="C117" s="71" t="s">
        <v>626</v>
      </c>
      <c r="D117" s="126"/>
      <c r="E117" s="10">
        <v>0</v>
      </c>
      <c r="F117" s="18">
        <v>0</v>
      </c>
    </row>
    <row r="118" spans="1:6" ht="16.5" customHeight="1">
      <c r="A118" s="31"/>
      <c r="B118" s="45"/>
      <c r="C118" s="18"/>
      <c r="D118" s="126"/>
      <c r="E118" s="10"/>
      <c r="F118" s="18"/>
    </row>
    <row r="119" spans="1:6" ht="16.5" customHeight="1">
      <c r="A119" s="3"/>
      <c r="B119" s="18"/>
      <c r="C119" s="104"/>
      <c r="D119" s="126"/>
      <c r="E119" s="10"/>
      <c r="F119" s="18"/>
    </row>
    <row r="120" spans="1:6" ht="16.5" customHeight="1">
      <c r="A120" s="5" t="s">
        <v>43</v>
      </c>
      <c r="B120" s="18" t="s">
        <v>197</v>
      </c>
      <c r="C120" s="71" t="s">
        <v>626</v>
      </c>
      <c r="D120" s="126"/>
      <c r="E120" s="10">
        <v>0</v>
      </c>
      <c r="F120" s="18">
        <v>0</v>
      </c>
    </row>
    <row r="121" spans="1:6" ht="16.5" customHeight="1">
      <c r="A121" s="31"/>
      <c r="B121" s="45"/>
      <c r="C121" s="9"/>
      <c r="D121" s="126"/>
      <c r="E121" s="10"/>
      <c r="F121" s="18"/>
    </row>
    <row r="122" spans="1:6" ht="16.5" customHeight="1">
      <c r="A122" s="3"/>
      <c r="B122" s="18"/>
      <c r="C122" s="18"/>
      <c r="D122" s="126"/>
      <c r="E122" s="10"/>
      <c r="F122" s="18"/>
    </row>
    <row r="123" spans="1:6" ht="16.5" customHeight="1">
      <c r="A123" s="5" t="s">
        <v>43</v>
      </c>
      <c r="B123" s="18" t="s">
        <v>202</v>
      </c>
      <c r="C123" s="71" t="s">
        <v>627</v>
      </c>
      <c r="D123" s="126"/>
      <c r="E123" s="10">
        <v>0</v>
      </c>
      <c r="F123" s="18">
        <v>0</v>
      </c>
    </row>
    <row r="124" spans="1:6" ht="16.5" customHeight="1">
      <c r="A124" s="7"/>
      <c r="B124" s="402"/>
      <c r="C124" s="12"/>
      <c r="D124" s="68"/>
      <c r="E124" s="68"/>
      <c r="F124" s="68"/>
    </row>
  </sheetData>
  <sheetProtection/>
  <mergeCells count="7">
    <mergeCell ref="A2:I2"/>
    <mergeCell ref="A75:A76"/>
    <mergeCell ref="B75:B76"/>
    <mergeCell ref="C75:C76"/>
    <mergeCell ref="D75:D76"/>
    <mergeCell ref="E75:F75"/>
    <mergeCell ref="A4:I4"/>
  </mergeCells>
  <printOptions/>
  <pageMargins left="0.56" right="0.18" top="0.4" bottom="0.54" header="0.17" footer="0.16"/>
  <pageSetup horizontalDpi="600" verticalDpi="600" orientation="landscape" paperSize="9" r:id="rId1"/>
  <headerFooter alignWithMargins="0">
    <oddFooter>&amp;CPage 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M297"/>
  <sheetViews>
    <sheetView zoomScalePageLayoutView="0" workbookViewId="0" topLeftCell="A277">
      <selection activeCell="B62" sqref="B62"/>
    </sheetView>
  </sheetViews>
  <sheetFormatPr defaultColWidth="9.140625" defaultRowHeight="19.5" customHeight="1"/>
  <cols>
    <col min="1" max="1" width="8.8515625" style="13" customWidth="1"/>
    <col min="2" max="2" width="36.421875" style="13" customWidth="1"/>
    <col min="3" max="3" width="18.140625" style="13" customWidth="1"/>
    <col min="4" max="4" width="12.28125" style="13" customWidth="1"/>
    <col min="5" max="5" width="13.421875" style="13" customWidth="1"/>
    <col min="6" max="6" width="13.28125" style="13" customWidth="1"/>
    <col min="7" max="7" width="12.57421875" style="13" customWidth="1"/>
    <col min="8" max="8" width="14.421875" style="13" customWidth="1"/>
    <col min="9" max="9" width="13.28125" style="13" customWidth="1"/>
    <col min="10" max="10" width="12.8515625" style="13" customWidth="1"/>
    <col min="11" max="11" width="10.140625" style="13" customWidth="1"/>
    <col min="12" max="12" width="11.7109375" style="13" customWidth="1"/>
    <col min="13" max="16384" width="9.140625" style="13" customWidth="1"/>
  </cols>
  <sheetData>
    <row r="1" ht="19.5" customHeight="1">
      <c r="A1" s="132" t="s">
        <v>480</v>
      </c>
    </row>
    <row r="2" spans="1:13" s="15" customFormat="1" ht="37.5" customHeight="1">
      <c r="A2" s="634" t="s">
        <v>702</v>
      </c>
      <c r="B2" s="634"/>
      <c r="C2" s="634"/>
      <c r="D2" s="634"/>
      <c r="E2" s="634"/>
      <c r="F2" s="634"/>
      <c r="G2" s="634"/>
      <c r="H2" s="634"/>
      <c r="I2" s="634"/>
      <c r="J2" s="117"/>
      <c r="K2" s="444"/>
      <c r="L2" s="444"/>
      <c r="M2" s="445"/>
    </row>
    <row r="3" spans="1:13" s="15" customFormat="1" ht="37.5" customHeight="1">
      <c r="A3" s="343" t="s">
        <v>605</v>
      </c>
      <c r="B3" s="344"/>
      <c r="C3" s="344"/>
      <c r="D3" s="344"/>
      <c r="E3" s="344"/>
      <c r="F3" s="344"/>
      <c r="G3" s="344"/>
      <c r="H3" s="344"/>
      <c r="I3" s="344"/>
      <c r="J3" s="117"/>
      <c r="K3" s="444"/>
      <c r="L3" s="444"/>
      <c r="M3" s="445"/>
    </row>
    <row r="4" spans="1:13" s="15" customFormat="1" ht="37.5" customHeight="1">
      <c r="A4" s="609" t="s">
        <v>553</v>
      </c>
      <c r="B4" s="609"/>
      <c r="C4" s="609"/>
      <c r="D4" s="609"/>
      <c r="E4" s="609"/>
      <c r="F4" s="609"/>
      <c r="G4" s="609"/>
      <c r="H4" s="609"/>
      <c r="I4" s="609"/>
      <c r="J4" s="117"/>
      <c r="K4" s="444"/>
      <c r="L4" s="444"/>
      <c r="M4" s="445"/>
    </row>
    <row r="5" spans="1:9" s="446" customFormat="1" ht="39" customHeight="1">
      <c r="A5" s="474" t="s">
        <v>7</v>
      </c>
      <c r="B5" s="418" t="s">
        <v>703</v>
      </c>
      <c r="C5" s="418" t="s">
        <v>565</v>
      </c>
      <c r="D5" s="418" t="s">
        <v>704</v>
      </c>
      <c r="E5" s="418" t="s">
        <v>570</v>
      </c>
      <c r="F5" s="475" t="s">
        <v>705</v>
      </c>
      <c r="G5" s="349" t="s">
        <v>706</v>
      </c>
      <c r="H5" s="349" t="s">
        <v>707</v>
      </c>
      <c r="I5" s="349" t="s">
        <v>569</v>
      </c>
    </row>
    <row r="6" spans="1:9" ht="24" customHeight="1">
      <c r="A6" s="447">
        <v>1</v>
      </c>
      <c r="B6" s="463" t="s">
        <v>186</v>
      </c>
      <c r="C6" s="350"/>
      <c r="D6" s="350" t="s">
        <v>708</v>
      </c>
      <c r="E6" s="350"/>
      <c r="F6" s="350"/>
      <c r="G6" s="357"/>
      <c r="H6" s="357"/>
      <c r="I6" s="464"/>
    </row>
    <row r="7" spans="1:9" s="452" customFormat="1" ht="22.5" customHeight="1">
      <c r="A7" s="11" t="s">
        <v>516</v>
      </c>
      <c r="B7" s="451" t="s">
        <v>710</v>
      </c>
      <c r="C7" s="11"/>
      <c r="D7" s="11"/>
      <c r="E7" s="11"/>
      <c r="F7" s="11"/>
      <c r="G7" s="18"/>
      <c r="H7" s="18"/>
      <c r="I7" s="69">
        <f>SUM(I8:I8)</f>
        <v>330.2</v>
      </c>
    </row>
    <row r="8" spans="1:9" ht="20.25" customHeight="1">
      <c r="A8" s="11" t="s">
        <v>711</v>
      </c>
      <c r="B8" s="451" t="s">
        <v>712</v>
      </c>
      <c r="C8" s="11" t="s">
        <v>591</v>
      </c>
      <c r="D8" s="11">
        <v>2.2</v>
      </c>
      <c r="E8" s="11">
        <v>0.13</v>
      </c>
      <c r="F8" s="11">
        <v>10</v>
      </c>
      <c r="G8" s="10">
        <v>12700000</v>
      </c>
      <c r="H8" s="10">
        <f>G8/F8/500</f>
        <v>2540</v>
      </c>
      <c r="I8" s="10">
        <f>H8*E8</f>
        <v>330.2</v>
      </c>
    </row>
    <row r="9" spans="1:9" s="452" customFormat="1" ht="23.25" customHeight="1">
      <c r="A9" s="11" t="s">
        <v>746</v>
      </c>
      <c r="B9" s="451" t="s">
        <v>672</v>
      </c>
      <c r="C9" s="11" t="s">
        <v>701</v>
      </c>
      <c r="D9" s="11"/>
      <c r="E9" s="453">
        <v>2.4</v>
      </c>
      <c r="F9" s="11"/>
      <c r="G9" s="10">
        <v>1725</v>
      </c>
      <c r="H9" s="10">
        <v>1725</v>
      </c>
      <c r="I9" s="317">
        <f>H9*E9</f>
        <v>4140</v>
      </c>
    </row>
    <row r="10" spans="1:9" ht="25.5" customHeight="1">
      <c r="A10" s="449">
        <v>2</v>
      </c>
      <c r="B10" s="456" t="s">
        <v>209</v>
      </c>
      <c r="C10" s="11"/>
      <c r="D10" s="454"/>
      <c r="E10" s="454"/>
      <c r="F10" s="456"/>
      <c r="G10" s="10"/>
      <c r="H10" s="10"/>
      <c r="I10" s="317"/>
    </row>
    <row r="11" spans="1:9" ht="31.5" customHeight="1">
      <c r="A11" s="476" t="s">
        <v>22</v>
      </c>
      <c r="B11" s="477" t="s">
        <v>211</v>
      </c>
      <c r="C11" s="11"/>
      <c r="D11" s="454"/>
      <c r="E11" s="454"/>
      <c r="F11" s="456"/>
      <c r="G11" s="10"/>
      <c r="H11" s="10"/>
      <c r="I11" s="317"/>
    </row>
    <row r="12" spans="1:9" s="452" customFormat="1" ht="22.5" customHeight="1">
      <c r="A12" s="11" t="s">
        <v>95</v>
      </c>
      <c r="B12" s="451" t="s">
        <v>710</v>
      </c>
      <c r="C12" s="11"/>
      <c r="D12" s="454"/>
      <c r="E12" s="454"/>
      <c r="F12" s="456"/>
      <c r="G12" s="10"/>
      <c r="H12" s="10"/>
      <c r="I12" s="317">
        <f>SUM(I13:I16)</f>
        <v>7544.8</v>
      </c>
    </row>
    <row r="13" spans="1:9" ht="19.5" customHeight="1">
      <c r="A13" s="11"/>
      <c r="B13" s="451" t="s">
        <v>712</v>
      </c>
      <c r="C13" s="11" t="s">
        <v>591</v>
      </c>
      <c r="D13" s="11">
        <v>2.2</v>
      </c>
      <c r="E13" s="11">
        <v>0.32</v>
      </c>
      <c r="F13" s="11">
        <v>10</v>
      </c>
      <c r="G13" s="10">
        <v>12700000</v>
      </c>
      <c r="H13" s="10">
        <f>G13/F13/500</f>
        <v>2540</v>
      </c>
      <c r="I13" s="10">
        <f>H13*E13</f>
        <v>812.8000000000001</v>
      </c>
    </row>
    <row r="14" spans="1:9" ht="19.5" customHeight="1">
      <c r="A14" s="11"/>
      <c r="B14" s="451" t="s">
        <v>713</v>
      </c>
      <c r="C14" s="11" t="s">
        <v>591</v>
      </c>
      <c r="D14" s="11">
        <v>0.4</v>
      </c>
      <c r="E14" s="11">
        <v>0.48</v>
      </c>
      <c r="F14" s="11">
        <v>5</v>
      </c>
      <c r="G14" s="10">
        <v>15000000</v>
      </c>
      <c r="H14" s="10">
        <f>G14/F14/500</f>
        <v>6000</v>
      </c>
      <c r="I14" s="10">
        <f>H14*E14</f>
        <v>2880</v>
      </c>
    </row>
    <row r="15" spans="1:9" ht="23.25" customHeight="1">
      <c r="A15" s="11"/>
      <c r="B15" s="451" t="s">
        <v>715</v>
      </c>
      <c r="C15" s="11" t="s">
        <v>591</v>
      </c>
      <c r="D15" s="11">
        <v>1.5</v>
      </c>
      <c r="E15" s="11">
        <v>0.15</v>
      </c>
      <c r="F15" s="11">
        <v>10</v>
      </c>
      <c r="G15" s="10">
        <v>126000000</v>
      </c>
      <c r="H15" s="10">
        <f>G15/F15/500</f>
        <v>25200</v>
      </c>
      <c r="I15" s="10">
        <f>H15*E15</f>
        <v>3780</v>
      </c>
    </row>
    <row r="16" spans="1:9" ht="22.5" customHeight="1">
      <c r="A16" s="11"/>
      <c r="B16" s="451" t="s">
        <v>714</v>
      </c>
      <c r="C16" s="11" t="s">
        <v>591</v>
      </c>
      <c r="D16" s="11">
        <v>0.4</v>
      </c>
      <c r="E16" s="11">
        <v>0.05</v>
      </c>
      <c r="F16" s="11">
        <v>10</v>
      </c>
      <c r="G16" s="10">
        <v>7200000</v>
      </c>
      <c r="H16" s="10">
        <f>G16/F16/500</f>
        <v>1440</v>
      </c>
      <c r="I16" s="10">
        <f>H16*E16</f>
        <v>72</v>
      </c>
    </row>
    <row r="17" spans="1:9" s="452" customFormat="1" ht="21" customHeight="1">
      <c r="A17" s="11" t="s">
        <v>104</v>
      </c>
      <c r="B17" s="451" t="s">
        <v>672</v>
      </c>
      <c r="C17" s="11" t="s">
        <v>701</v>
      </c>
      <c r="D17" s="11"/>
      <c r="E17" s="11">
        <v>9.58</v>
      </c>
      <c r="F17" s="11"/>
      <c r="G17" s="10">
        <v>1725</v>
      </c>
      <c r="H17" s="10">
        <f>H9</f>
        <v>1725</v>
      </c>
      <c r="I17" s="317">
        <f>H17*E17</f>
        <v>16525.5</v>
      </c>
    </row>
    <row r="18" spans="1:9" s="452" customFormat="1" ht="30.75" customHeight="1">
      <c r="A18" s="476" t="s">
        <v>23</v>
      </c>
      <c r="B18" s="477" t="s">
        <v>227</v>
      </c>
      <c r="C18" s="11" t="s">
        <v>626</v>
      </c>
      <c r="D18" s="11"/>
      <c r="E18" s="11"/>
      <c r="F18" s="11"/>
      <c r="G18" s="10"/>
      <c r="H18" s="10"/>
      <c r="I18" s="317"/>
    </row>
    <row r="19" spans="1:9" s="452" customFormat="1" ht="21" customHeight="1">
      <c r="A19" s="11" t="s">
        <v>730</v>
      </c>
      <c r="B19" s="451" t="s">
        <v>710</v>
      </c>
      <c r="C19" s="11"/>
      <c r="D19" s="454"/>
      <c r="E19" s="454"/>
      <c r="F19" s="456"/>
      <c r="G19" s="10"/>
      <c r="H19" s="10"/>
      <c r="I19" s="317">
        <f>SUM(I20:I24)</f>
        <v>784150.16</v>
      </c>
    </row>
    <row r="20" spans="1:9" s="452" customFormat="1" ht="21" customHeight="1">
      <c r="A20" s="11"/>
      <c r="B20" s="451" t="s">
        <v>712</v>
      </c>
      <c r="C20" s="11" t="s">
        <v>591</v>
      </c>
      <c r="D20" s="11">
        <v>2.2</v>
      </c>
      <c r="E20" s="11">
        <v>2.14</v>
      </c>
      <c r="F20" s="11">
        <v>10</v>
      </c>
      <c r="G20" s="10">
        <v>12700000</v>
      </c>
      <c r="H20" s="10">
        <f>G20/F20/500</f>
        <v>2540</v>
      </c>
      <c r="I20" s="10">
        <f aca="true" t="shared" si="0" ref="I20:I25">H20*E20</f>
        <v>5435.6</v>
      </c>
    </row>
    <row r="21" spans="1:9" s="452" customFormat="1" ht="21" customHeight="1">
      <c r="A21" s="11"/>
      <c r="B21" s="451" t="s">
        <v>713</v>
      </c>
      <c r="C21" s="11" t="s">
        <v>591</v>
      </c>
      <c r="D21" s="11">
        <v>0.4</v>
      </c>
      <c r="E21" s="453">
        <v>9.6</v>
      </c>
      <c r="F21" s="11">
        <v>5</v>
      </c>
      <c r="G21" s="10">
        <v>15000000</v>
      </c>
      <c r="H21" s="10">
        <f>G21/F21/500</f>
        <v>6000</v>
      </c>
      <c r="I21" s="10">
        <f t="shared" si="0"/>
        <v>57600</v>
      </c>
    </row>
    <row r="22" spans="1:9" s="452" customFormat="1" ht="21" customHeight="1">
      <c r="A22" s="11"/>
      <c r="B22" s="451" t="s">
        <v>715</v>
      </c>
      <c r="C22" s="11" t="s">
        <v>591</v>
      </c>
      <c r="D22" s="11">
        <v>1.5</v>
      </c>
      <c r="E22" s="453">
        <v>2.5</v>
      </c>
      <c r="F22" s="11">
        <v>10</v>
      </c>
      <c r="G22" s="10">
        <v>126000000</v>
      </c>
      <c r="H22" s="10">
        <f>G22/F22/500</f>
        <v>25200</v>
      </c>
      <c r="I22" s="10">
        <f t="shared" si="0"/>
        <v>63000</v>
      </c>
    </row>
    <row r="23" spans="1:9" s="452" customFormat="1" ht="21" customHeight="1">
      <c r="A23" s="11"/>
      <c r="B23" s="451" t="s">
        <v>714</v>
      </c>
      <c r="C23" s="11" t="s">
        <v>591</v>
      </c>
      <c r="D23" s="11">
        <v>0.4</v>
      </c>
      <c r="E23" s="453">
        <v>0.96</v>
      </c>
      <c r="F23" s="11">
        <v>10</v>
      </c>
      <c r="G23" s="10">
        <v>7200000</v>
      </c>
      <c r="H23" s="10">
        <f>G23/F23/500</f>
        <v>1440</v>
      </c>
      <c r="I23" s="10">
        <f t="shared" si="0"/>
        <v>1382.3999999999999</v>
      </c>
    </row>
    <row r="24" spans="1:9" s="452" customFormat="1" ht="21" customHeight="1">
      <c r="A24" s="11"/>
      <c r="B24" s="451" t="s">
        <v>747</v>
      </c>
      <c r="C24" s="11" t="s">
        <v>748</v>
      </c>
      <c r="D24" s="11">
        <v>1.5</v>
      </c>
      <c r="E24" s="453">
        <v>9.6</v>
      </c>
      <c r="F24" s="11">
        <v>10</v>
      </c>
      <c r="G24" s="10">
        <v>342048000</v>
      </c>
      <c r="H24" s="10">
        <f>G24/F24/500</f>
        <v>68409.6</v>
      </c>
      <c r="I24" s="10">
        <f t="shared" si="0"/>
        <v>656732.16</v>
      </c>
    </row>
    <row r="25" spans="1:9" s="452" customFormat="1" ht="21" customHeight="1">
      <c r="A25" s="11" t="s">
        <v>731</v>
      </c>
      <c r="B25" s="451" t="s">
        <v>672</v>
      </c>
      <c r="C25" s="11" t="s">
        <v>701</v>
      </c>
      <c r="D25" s="11"/>
      <c r="E25" s="453">
        <v>227.49</v>
      </c>
      <c r="F25" s="11"/>
      <c r="G25" s="10">
        <v>1725</v>
      </c>
      <c r="H25" s="10">
        <v>1725</v>
      </c>
      <c r="I25" s="317">
        <f t="shared" si="0"/>
        <v>392420.25</v>
      </c>
    </row>
    <row r="26" spans="1:9" s="452" customFormat="1" ht="21" customHeight="1">
      <c r="A26" s="476" t="s">
        <v>24</v>
      </c>
      <c r="B26" s="477" t="s">
        <v>251</v>
      </c>
      <c r="C26" s="11"/>
      <c r="D26" s="11"/>
      <c r="E26" s="11"/>
      <c r="F26" s="11"/>
      <c r="G26" s="10"/>
      <c r="H26" s="10"/>
      <c r="I26" s="317"/>
    </row>
    <row r="27" spans="1:9" s="452" customFormat="1" ht="21" customHeight="1">
      <c r="A27" s="31" t="s">
        <v>749</v>
      </c>
      <c r="B27" s="45" t="s">
        <v>253</v>
      </c>
      <c r="C27" s="11"/>
      <c r="D27" s="11"/>
      <c r="E27" s="11"/>
      <c r="F27" s="11"/>
      <c r="G27" s="10"/>
      <c r="H27" s="10"/>
      <c r="I27" s="317"/>
    </row>
    <row r="28" spans="1:9" s="452" customFormat="1" ht="21" customHeight="1">
      <c r="A28" s="450" t="s">
        <v>709</v>
      </c>
      <c r="B28" s="451" t="s">
        <v>710</v>
      </c>
      <c r="C28" s="11"/>
      <c r="D28" s="11"/>
      <c r="E28" s="11"/>
      <c r="F28" s="11"/>
      <c r="G28" s="18"/>
      <c r="H28" s="18"/>
      <c r="I28" s="69">
        <f>SUM(I29:I32)</f>
        <v>2819</v>
      </c>
    </row>
    <row r="29" spans="1:9" s="452" customFormat="1" ht="21" customHeight="1">
      <c r="A29" s="11"/>
      <c r="B29" s="451" t="s">
        <v>712</v>
      </c>
      <c r="C29" s="11" t="s">
        <v>591</v>
      </c>
      <c r="D29" s="11">
        <v>2.2</v>
      </c>
      <c r="E29" s="453">
        <v>0.13</v>
      </c>
      <c r="F29" s="11">
        <v>10</v>
      </c>
      <c r="G29" s="10">
        <v>12700000</v>
      </c>
      <c r="H29" s="10">
        <f>G29/F29/500</f>
        <v>2540</v>
      </c>
      <c r="I29" s="10">
        <f>H29*E29</f>
        <v>330.2</v>
      </c>
    </row>
    <row r="30" spans="1:9" s="452" customFormat="1" ht="21" customHeight="1">
      <c r="A30" s="11"/>
      <c r="B30" s="451" t="s">
        <v>713</v>
      </c>
      <c r="C30" s="11" t="s">
        <v>591</v>
      </c>
      <c r="D30" s="11">
        <v>0.4</v>
      </c>
      <c r="E30" s="453">
        <v>0.2</v>
      </c>
      <c r="F30" s="11">
        <v>5</v>
      </c>
      <c r="G30" s="10">
        <v>15000000</v>
      </c>
      <c r="H30" s="10">
        <f>G30/F30/500</f>
        <v>6000</v>
      </c>
      <c r="I30" s="10">
        <f>H30*E30</f>
        <v>1200</v>
      </c>
    </row>
    <row r="31" spans="1:9" s="452" customFormat="1" ht="21" customHeight="1">
      <c r="A31" s="11"/>
      <c r="B31" s="451" t="s">
        <v>715</v>
      </c>
      <c r="C31" s="11" t="s">
        <v>591</v>
      </c>
      <c r="D31" s="11">
        <v>1.5</v>
      </c>
      <c r="E31" s="453">
        <v>0.05</v>
      </c>
      <c r="F31" s="11">
        <v>10</v>
      </c>
      <c r="G31" s="10">
        <v>126000000</v>
      </c>
      <c r="H31" s="10">
        <f>G31/F31/500</f>
        <v>25200</v>
      </c>
      <c r="I31" s="10">
        <f>H31*E31</f>
        <v>1260</v>
      </c>
    </row>
    <row r="32" spans="1:9" s="452" customFormat="1" ht="21" customHeight="1">
      <c r="A32" s="11"/>
      <c r="B32" s="451" t="s">
        <v>714</v>
      </c>
      <c r="C32" s="11" t="s">
        <v>591</v>
      </c>
      <c r="D32" s="11">
        <v>0.4</v>
      </c>
      <c r="E32" s="453">
        <v>0.02</v>
      </c>
      <c r="F32" s="11">
        <v>10</v>
      </c>
      <c r="G32" s="10">
        <v>7200000</v>
      </c>
      <c r="H32" s="10">
        <f>G32/F32/500</f>
        <v>1440</v>
      </c>
      <c r="I32" s="10">
        <f>H32*E32</f>
        <v>28.8</v>
      </c>
    </row>
    <row r="33" spans="1:9" s="452" customFormat="1" ht="21" customHeight="1">
      <c r="A33" s="450" t="s">
        <v>709</v>
      </c>
      <c r="B33" s="451" t="s">
        <v>672</v>
      </c>
      <c r="C33" s="11" t="s">
        <v>701</v>
      </c>
      <c r="D33" s="11"/>
      <c r="E33" s="453">
        <v>3.77</v>
      </c>
      <c r="F33" s="11"/>
      <c r="G33" s="10">
        <v>1725</v>
      </c>
      <c r="H33" s="10">
        <v>1725</v>
      </c>
      <c r="I33" s="317">
        <f>H33*E33</f>
        <v>6503.25</v>
      </c>
    </row>
    <row r="34" spans="1:9" s="452" customFormat="1" ht="48" customHeight="1">
      <c r="A34" s="31" t="s">
        <v>750</v>
      </c>
      <c r="B34" s="45" t="s">
        <v>268</v>
      </c>
      <c r="C34" s="11" t="s">
        <v>751</v>
      </c>
      <c r="D34" s="11"/>
      <c r="E34" s="11"/>
      <c r="F34" s="11"/>
      <c r="G34" s="10"/>
      <c r="H34" s="10"/>
      <c r="I34" s="317"/>
    </row>
    <row r="35" spans="1:9" s="452" customFormat="1" ht="21" customHeight="1">
      <c r="A35" s="450" t="s">
        <v>709</v>
      </c>
      <c r="B35" s="451" t="s">
        <v>710</v>
      </c>
      <c r="C35" s="11"/>
      <c r="D35" s="11"/>
      <c r="E35" s="11"/>
      <c r="F35" s="11"/>
      <c r="G35" s="18"/>
      <c r="H35" s="18"/>
      <c r="I35" s="69">
        <f>SUM(I36:I39)</f>
        <v>24675.2</v>
      </c>
    </row>
    <row r="36" spans="1:9" s="452" customFormat="1" ht="21" customHeight="1">
      <c r="A36" s="11"/>
      <c r="B36" s="451" t="s">
        <v>712</v>
      </c>
      <c r="C36" s="11" t="s">
        <v>591</v>
      </c>
      <c r="D36" s="11">
        <v>2.2</v>
      </c>
      <c r="E36" s="453">
        <v>0.4</v>
      </c>
      <c r="F36" s="11">
        <v>10</v>
      </c>
      <c r="G36" s="10">
        <v>12700000</v>
      </c>
      <c r="H36" s="10">
        <f>G36/F36/500</f>
        <v>2540</v>
      </c>
      <c r="I36" s="10">
        <f>H36*E36</f>
        <v>1016</v>
      </c>
    </row>
    <row r="37" spans="1:9" s="452" customFormat="1" ht="21" customHeight="1">
      <c r="A37" s="11"/>
      <c r="B37" s="451" t="s">
        <v>713</v>
      </c>
      <c r="C37" s="11" t="s">
        <v>591</v>
      </c>
      <c r="D37" s="11">
        <v>0.4</v>
      </c>
      <c r="E37" s="453">
        <v>1.8</v>
      </c>
      <c r="F37" s="11">
        <v>5</v>
      </c>
      <c r="G37" s="10">
        <v>15000000</v>
      </c>
      <c r="H37" s="10">
        <f>G37/F37/500</f>
        <v>6000</v>
      </c>
      <c r="I37" s="10">
        <f>H37*E37</f>
        <v>10800</v>
      </c>
    </row>
    <row r="38" spans="1:9" s="452" customFormat="1" ht="21" customHeight="1">
      <c r="A38" s="11"/>
      <c r="B38" s="451" t="s">
        <v>715</v>
      </c>
      <c r="C38" s="11" t="s">
        <v>591</v>
      </c>
      <c r="D38" s="11">
        <v>1.5</v>
      </c>
      <c r="E38" s="453">
        <v>0.5</v>
      </c>
      <c r="F38" s="11">
        <v>10</v>
      </c>
      <c r="G38" s="10">
        <v>126000000</v>
      </c>
      <c r="H38" s="10">
        <f>G38/F38/500</f>
        <v>25200</v>
      </c>
      <c r="I38" s="10">
        <f>H38*E38</f>
        <v>12600</v>
      </c>
    </row>
    <row r="39" spans="1:9" s="452" customFormat="1" ht="21" customHeight="1">
      <c r="A39" s="11"/>
      <c r="B39" s="451" t="s">
        <v>714</v>
      </c>
      <c r="C39" s="11" t="s">
        <v>591</v>
      </c>
      <c r="D39" s="11">
        <v>0.4</v>
      </c>
      <c r="E39" s="453">
        <v>0.18</v>
      </c>
      <c r="F39" s="11">
        <v>10</v>
      </c>
      <c r="G39" s="10">
        <v>7200000</v>
      </c>
      <c r="H39" s="10">
        <f>G39/F39/500</f>
        <v>1440</v>
      </c>
      <c r="I39" s="10">
        <f>H39*E39</f>
        <v>259.2</v>
      </c>
    </row>
    <row r="40" spans="1:9" s="452" customFormat="1" ht="21" customHeight="1">
      <c r="A40" s="450" t="s">
        <v>709</v>
      </c>
      <c r="B40" s="451" t="s">
        <v>672</v>
      </c>
      <c r="C40" s="11" t="s">
        <v>701</v>
      </c>
      <c r="D40" s="11"/>
      <c r="E40" s="453">
        <v>20.34</v>
      </c>
      <c r="F40" s="11"/>
      <c r="G40" s="10">
        <v>1725</v>
      </c>
      <c r="H40" s="10">
        <v>1725</v>
      </c>
      <c r="I40" s="317">
        <f>H40*E40</f>
        <v>35086.5</v>
      </c>
    </row>
    <row r="41" spans="1:9" s="452" customFormat="1" ht="21" customHeight="1">
      <c r="A41" s="31" t="s">
        <v>752</v>
      </c>
      <c r="B41" s="45" t="s">
        <v>278</v>
      </c>
      <c r="C41" s="11"/>
      <c r="D41" s="11"/>
      <c r="E41" s="11"/>
      <c r="F41" s="11"/>
      <c r="G41" s="10"/>
      <c r="H41" s="10"/>
      <c r="I41" s="317"/>
    </row>
    <row r="42" spans="1:9" s="452" customFormat="1" ht="21" customHeight="1">
      <c r="A42" s="450" t="s">
        <v>709</v>
      </c>
      <c r="B42" s="451" t="s">
        <v>710</v>
      </c>
      <c r="C42" s="11"/>
      <c r="D42" s="11"/>
      <c r="E42" s="11"/>
      <c r="F42" s="11"/>
      <c r="G42" s="18"/>
      <c r="H42" s="18"/>
      <c r="I42" s="69">
        <f>SUM(I43:I46)</f>
        <v>49350.4</v>
      </c>
    </row>
    <row r="43" spans="1:9" s="452" customFormat="1" ht="21" customHeight="1">
      <c r="A43" s="450"/>
      <c r="B43" s="451" t="s">
        <v>712</v>
      </c>
      <c r="C43" s="11" t="s">
        <v>591</v>
      </c>
      <c r="D43" s="11">
        <v>2.2</v>
      </c>
      <c r="E43" s="453">
        <v>0.8</v>
      </c>
      <c r="F43" s="11">
        <v>10</v>
      </c>
      <c r="G43" s="10">
        <v>12700000</v>
      </c>
      <c r="H43" s="10">
        <f>G43/F43/500</f>
        <v>2540</v>
      </c>
      <c r="I43" s="10">
        <f>H43*E43</f>
        <v>2032</v>
      </c>
    </row>
    <row r="44" spans="1:9" s="452" customFormat="1" ht="21" customHeight="1">
      <c r="A44" s="450"/>
      <c r="B44" s="451" t="s">
        <v>713</v>
      </c>
      <c r="C44" s="11" t="s">
        <v>591</v>
      </c>
      <c r="D44" s="11">
        <v>0.4</v>
      </c>
      <c r="E44" s="453">
        <v>3.6</v>
      </c>
      <c r="F44" s="11">
        <v>5</v>
      </c>
      <c r="G44" s="10">
        <v>15000000</v>
      </c>
      <c r="H44" s="10">
        <f>G44/F44/500</f>
        <v>6000</v>
      </c>
      <c r="I44" s="10">
        <f>H44*E44</f>
        <v>21600</v>
      </c>
    </row>
    <row r="45" spans="1:9" s="452" customFormat="1" ht="21" customHeight="1">
      <c r="A45" s="450"/>
      <c r="B45" s="451" t="s">
        <v>715</v>
      </c>
      <c r="C45" s="11" t="s">
        <v>591</v>
      </c>
      <c r="D45" s="11">
        <v>1.5</v>
      </c>
      <c r="E45" s="453">
        <v>1</v>
      </c>
      <c r="F45" s="11">
        <v>10</v>
      </c>
      <c r="G45" s="10">
        <v>126000000</v>
      </c>
      <c r="H45" s="10">
        <f>G45/F45/500</f>
        <v>25200</v>
      </c>
      <c r="I45" s="10">
        <f>H45*E45</f>
        <v>25200</v>
      </c>
    </row>
    <row r="46" spans="1:9" s="452" customFormat="1" ht="21" customHeight="1">
      <c r="A46" s="450"/>
      <c r="B46" s="451" t="s">
        <v>714</v>
      </c>
      <c r="C46" s="11" t="s">
        <v>591</v>
      </c>
      <c r="D46" s="11">
        <v>0.4</v>
      </c>
      <c r="E46" s="453">
        <v>0.36</v>
      </c>
      <c r="F46" s="11">
        <v>10</v>
      </c>
      <c r="G46" s="10">
        <v>7200000</v>
      </c>
      <c r="H46" s="10">
        <f>G46/F46/500</f>
        <v>1440</v>
      </c>
      <c r="I46" s="10">
        <f>H46*E46</f>
        <v>518.4</v>
      </c>
    </row>
    <row r="47" spans="1:9" s="452" customFormat="1" ht="21" customHeight="1">
      <c r="A47" s="450" t="s">
        <v>709</v>
      </c>
      <c r="B47" s="451" t="s">
        <v>672</v>
      </c>
      <c r="C47" s="11" t="s">
        <v>701</v>
      </c>
      <c r="D47" s="11"/>
      <c r="E47" s="453">
        <v>40.68</v>
      </c>
      <c r="F47" s="11"/>
      <c r="G47" s="10">
        <v>1725</v>
      </c>
      <c r="H47" s="10">
        <v>1725</v>
      </c>
      <c r="I47" s="317">
        <f>H47*E47</f>
        <v>70173</v>
      </c>
    </row>
    <row r="48" spans="1:9" s="452" customFormat="1" ht="36" customHeight="1">
      <c r="A48" s="457">
        <v>3</v>
      </c>
      <c r="B48" s="456" t="s">
        <v>288</v>
      </c>
      <c r="C48" s="11"/>
      <c r="D48" s="11"/>
      <c r="E48" s="11"/>
      <c r="F48" s="11"/>
      <c r="G48" s="10"/>
      <c r="H48" s="10"/>
      <c r="I48" s="317"/>
    </row>
    <row r="49" spans="1:9" s="452" customFormat="1" ht="21" customHeight="1">
      <c r="A49" s="11" t="s">
        <v>40</v>
      </c>
      <c r="B49" s="451" t="s">
        <v>710</v>
      </c>
      <c r="C49" s="11"/>
      <c r="D49" s="454"/>
      <c r="E49" s="454"/>
      <c r="F49" s="456"/>
      <c r="G49" s="10"/>
      <c r="H49" s="10"/>
      <c r="I49" s="317">
        <f>SUM(I50:I53)</f>
        <v>4541</v>
      </c>
    </row>
    <row r="50" spans="1:9" s="452" customFormat="1" ht="21" customHeight="1">
      <c r="A50" s="11"/>
      <c r="B50" s="451" t="s">
        <v>712</v>
      </c>
      <c r="C50" s="11" t="s">
        <v>591</v>
      </c>
      <c r="D50" s="11">
        <v>2.2</v>
      </c>
      <c r="E50" s="453">
        <v>0.07</v>
      </c>
      <c r="F50" s="11">
        <v>10</v>
      </c>
      <c r="G50" s="10">
        <v>12700000</v>
      </c>
      <c r="H50" s="10">
        <f>G50/F50/500</f>
        <v>2540</v>
      </c>
      <c r="I50" s="10">
        <f>H50*E50</f>
        <v>177.8</v>
      </c>
    </row>
    <row r="51" spans="1:9" s="452" customFormat="1" ht="21" customHeight="1">
      <c r="A51" s="11"/>
      <c r="B51" s="451" t="s">
        <v>713</v>
      </c>
      <c r="C51" s="11" t="s">
        <v>591</v>
      </c>
      <c r="D51" s="11">
        <v>0.4</v>
      </c>
      <c r="E51" s="453">
        <v>0.3</v>
      </c>
      <c r="F51" s="11">
        <v>5</v>
      </c>
      <c r="G51" s="10">
        <v>15000000</v>
      </c>
      <c r="H51" s="10">
        <f>G51/F51/500</f>
        <v>6000</v>
      </c>
      <c r="I51" s="10">
        <f>H51*E51</f>
        <v>1800</v>
      </c>
    </row>
    <row r="52" spans="1:9" s="452" customFormat="1" ht="21" customHeight="1">
      <c r="A52" s="11"/>
      <c r="B52" s="451" t="s">
        <v>715</v>
      </c>
      <c r="C52" s="11" t="s">
        <v>591</v>
      </c>
      <c r="D52" s="11">
        <v>1.5</v>
      </c>
      <c r="E52" s="453">
        <v>0.1</v>
      </c>
      <c r="F52" s="11">
        <v>10</v>
      </c>
      <c r="G52" s="10">
        <v>126000000</v>
      </c>
      <c r="H52" s="10">
        <f>G52/F52/500</f>
        <v>25200</v>
      </c>
      <c r="I52" s="10">
        <f>H52*E52</f>
        <v>2520</v>
      </c>
    </row>
    <row r="53" spans="1:9" s="452" customFormat="1" ht="21" customHeight="1">
      <c r="A53" s="11"/>
      <c r="B53" s="451" t="s">
        <v>714</v>
      </c>
      <c r="C53" s="11" t="s">
        <v>591</v>
      </c>
      <c r="D53" s="11">
        <v>0.4</v>
      </c>
      <c r="E53" s="453">
        <v>0.03</v>
      </c>
      <c r="F53" s="11">
        <v>10</v>
      </c>
      <c r="G53" s="10">
        <v>7200000</v>
      </c>
      <c r="H53" s="10">
        <f>G53/F53/500</f>
        <v>1440</v>
      </c>
      <c r="I53" s="10">
        <f>H53*E53</f>
        <v>43.199999999999996</v>
      </c>
    </row>
    <row r="54" spans="1:9" s="452" customFormat="1" ht="21" customHeight="1">
      <c r="A54" s="440" t="s">
        <v>41</v>
      </c>
      <c r="B54" s="459" t="s">
        <v>672</v>
      </c>
      <c r="C54" s="440" t="s">
        <v>701</v>
      </c>
      <c r="D54" s="440"/>
      <c r="E54" s="478">
        <v>3.66</v>
      </c>
      <c r="F54" s="440"/>
      <c r="G54" s="428">
        <v>1725</v>
      </c>
      <c r="H54" s="428">
        <v>1725</v>
      </c>
      <c r="I54" s="460">
        <f>H54*E54</f>
        <v>6313.5</v>
      </c>
    </row>
    <row r="58" spans="1:6" ht="19.5" customHeight="1">
      <c r="A58" s="605" t="s">
        <v>7</v>
      </c>
      <c r="B58" s="605" t="s">
        <v>8</v>
      </c>
      <c r="C58" s="607" t="s">
        <v>44</v>
      </c>
      <c r="D58" s="605" t="s">
        <v>601</v>
      </c>
      <c r="E58" s="625" t="s">
        <v>569</v>
      </c>
      <c r="F58" s="626"/>
    </row>
    <row r="59" spans="1:6" ht="19.5" customHeight="1">
      <c r="A59" s="641"/>
      <c r="B59" s="641"/>
      <c r="C59" s="641"/>
      <c r="D59" s="641"/>
      <c r="E59" s="55" t="s">
        <v>710</v>
      </c>
      <c r="F59" s="55" t="s">
        <v>672</v>
      </c>
    </row>
    <row r="60" spans="1:6" ht="37.5" customHeight="1">
      <c r="A60" s="390" t="s">
        <v>19</v>
      </c>
      <c r="B60" s="391" t="s">
        <v>203</v>
      </c>
      <c r="C60" s="435"/>
      <c r="D60" s="436"/>
      <c r="E60" s="357"/>
      <c r="F60" s="357"/>
    </row>
    <row r="61" spans="1:6" ht="16.5" customHeight="1">
      <c r="A61" s="31" t="s">
        <v>204</v>
      </c>
      <c r="B61" s="4" t="s">
        <v>186</v>
      </c>
      <c r="C61" s="9"/>
      <c r="D61" s="126"/>
      <c r="E61" s="18"/>
      <c r="F61" s="18"/>
    </row>
    <row r="62" spans="1:6" ht="42" customHeight="1">
      <c r="A62" s="28">
        <v>1</v>
      </c>
      <c r="B62" s="39" t="s">
        <v>205</v>
      </c>
      <c r="C62" s="71" t="s">
        <v>625</v>
      </c>
      <c r="D62" s="126">
        <v>1</v>
      </c>
      <c r="E62" s="10">
        <f>ROUND($I$7*D62,0)</f>
        <v>330</v>
      </c>
      <c r="F62" s="10">
        <f>ROUND($I$9*D62,0)</f>
        <v>4140</v>
      </c>
    </row>
    <row r="63" spans="1:6" ht="16.5" customHeight="1">
      <c r="A63" s="3"/>
      <c r="B63" s="18"/>
      <c r="C63" s="4"/>
      <c r="D63" s="126"/>
      <c r="E63" s="10"/>
      <c r="F63" s="10"/>
    </row>
    <row r="64" spans="1:6" ht="16.5" customHeight="1">
      <c r="A64" s="3"/>
      <c r="B64" s="18"/>
      <c r="C64" s="9"/>
      <c r="D64" s="126"/>
      <c r="E64" s="10"/>
      <c r="F64" s="10"/>
    </row>
    <row r="65" spans="1:6" ht="16.5" customHeight="1">
      <c r="A65" s="3">
        <v>2</v>
      </c>
      <c r="B65" s="2" t="s">
        <v>206</v>
      </c>
      <c r="C65" s="71" t="s">
        <v>627</v>
      </c>
      <c r="D65" s="126">
        <v>1</v>
      </c>
      <c r="E65" s="10">
        <f>ROUND($I$7*D65,0)</f>
        <v>330</v>
      </c>
      <c r="F65" s="10">
        <f>ROUND($I$9*D65,0)</f>
        <v>4140</v>
      </c>
    </row>
    <row r="66" spans="1:6" ht="16.5" customHeight="1">
      <c r="A66" s="5"/>
      <c r="B66" s="18"/>
      <c r="C66" s="9"/>
      <c r="D66" s="126"/>
      <c r="E66" s="10"/>
      <c r="F66" s="10"/>
    </row>
    <row r="67" spans="1:6" ht="16.5" customHeight="1">
      <c r="A67" s="5"/>
      <c r="B67" s="18"/>
      <c r="C67" s="18"/>
      <c r="D67" s="126"/>
      <c r="E67" s="10"/>
      <c r="F67" s="10"/>
    </row>
    <row r="68" spans="1:6" ht="16.5" customHeight="1">
      <c r="A68" s="3">
        <v>3</v>
      </c>
      <c r="B68" s="2" t="s">
        <v>207</v>
      </c>
      <c r="C68" s="71" t="s">
        <v>626</v>
      </c>
      <c r="D68" s="126">
        <v>1</v>
      </c>
      <c r="E68" s="10">
        <f>ROUND($I$7*D68,0)</f>
        <v>330</v>
      </c>
      <c r="F68" s="10">
        <f>ROUND($I$9*D68,0)</f>
        <v>4140</v>
      </c>
    </row>
    <row r="69" spans="1:6" ht="16.5" customHeight="1">
      <c r="A69" s="5"/>
      <c r="B69" s="18"/>
      <c r="C69" s="2"/>
      <c r="D69" s="126"/>
      <c r="E69" s="10"/>
      <c r="F69" s="10"/>
    </row>
    <row r="70" spans="1:6" ht="16.5" customHeight="1">
      <c r="A70" s="3"/>
      <c r="B70" s="18"/>
      <c r="C70" s="9"/>
      <c r="D70" s="126"/>
      <c r="E70" s="10"/>
      <c r="F70" s="10"/>
    </row>
    <row r="71" spans="1:6" ht="16.5" customHeight="1">
      <c r="A71" s="3">
        <v>4</v>
      </c>
      <c r="B71" s="2" t="s">
        <v>90</v>
      </c>
      <c r="C71" s="71" t="s">
        <v>645</v>
      </c>
      <c r="D71" s="126">
        <v>0.4</v>
      </c>
      <c r="E71" s="10">
        <f>ROUND($I$7*D71,0)</f>
        <v>132</v>
      </c>
      <c r="F71" s="10">
        <f>ROUND($I$9*D71,0)</f>
        <v>1656</v>
      </c>
    </row>
    <row r="72" spans="1:6" ht="16.5" customHeight="1">
      <c r="A72" s="3"/>
      <c r="B72" s="18"/>
      <c r="C72" s="9"/>
      <c r="D72" s="126"/>
      <c r="E72" s="10"/>
      <c r="F72" s="10"/>
    </row>
    <row r="73" spans="1:6" ht="16.5" customHeight="1">
      <c r="A73" s="3"/>
      <c r="B73" s="18"/>
      <c r="C73" s="9"/>
      <c r="D73" s="126"/>
      <c r="E73" s="10"/>
      <c r="F73" s="10"/>
    </row>
    <row r="74" spans="1:6" ht="16.5" customHeight="1">
      <c r="A74" s="28">
        <v>5</v>
      </c>
      <c r="B74" s="44" t="s">
        <v>92</v>
      </c>
      <c r="C74" s="71" t="s">
        <v>639</v>
      </c>
      <c r="D74" s="126">
        <v>0.4</v>
      </c>
      <c r="E74" s="10">
        <f>ROUND($I$7*D74,0)</f>
        <v>132</v>
      </c>
      <c r="F74" s="10">
        <f>ROUND($I$9*D74,0)</f>
        <v>1656</v>
      </c>
    </row>
    <row r="75" spans="1:6" ht="16.5" customHeight="1">
      <c r="A75" s="3"/>
      <c r="B75" s="18"/>
      <c r="C75" s="2"/>
      <c r="D75" s="126"/>
      <c r="E75" s="10"/>
      <c r="F75" s="10"/>
    </row>
    <row r="76" spans="1:6" ht="16.5" customHeight="1">
      <c r="A76" s="3"/>
      <c r="B76" s="18"/>
      <c r="C76" s="9"/>
      <c r="D76" s="126"/>
      <c r="E76" s="10"/>
      <c r="F76" s="10"/>
    </row>
    <row r="77" spans="1:6" ht="16.5" customHeight="1">
      <c r="A77" s="3">
        <v>6</v>
      </c>
      <c r="B77" s="2" t="s">
        <v>78</v>
      </c>
      <c r="C77" s="71" t="s">
        <v>626</v>
      </c>
      <c r="D77" s="126">
        <v>1</v>
      </c>
      <c r="E77" s="10">
        <f>ROUND($I$7*D77,0)</f>
        <v>330</v>
      </c>
      <c r="F77" s="10">
        <f>ROUND($I$9*D77,0)</f>
        <v>4140</v>
      </c>
    </row>
    <row r="78" spans="1:6" ht="16.5" customHeight="1">
      <c r="A78" s="3"/>
      <c r="B78" s="18"/>
      <c r="C78" s="2"/>
      <c r="D78" s="126"/>
      <c r="E78" s="10"/>
      <c r="F78" s="18"/>
    </row>
    <row r="79" spans="1:6" ht="16.5" customHeight="1">
      <c r="A79" s="3"/>
      <c r="B79" s="18"/>
      <c r="C79" s="9"/>
      <c r="D79" s="126"/>
      <c r="E79" s="10"/>
      <c r="F79" s="18"/>
    </row>
    <row r="80" spans="1:6" ht="16.5" customHeight="1">
      <c r="A80" s="102" t="s">
        <v>208</v>
      </c>
      <c r="B80" s="45" t="s">
        <v>209</v>
      </c>
      <c r="C80" s="2"/>
      <c r="D80" s="126"/>
      <c r="E80" s="10"/>
      <c r="F80" s="10"/>
    </row>
    <row r="81" spans="1:6" ht="36.75" customHeight="1">
      <c r="A81" s="31" t="s">
        <v>210</v>
      </c>
      <c r="B81" s="45" t="s">
        <v>211</v>
      </c>
      <c r="C81" s="9"/>
      <c r="D81" s="126"/>
      <c r="E81" s="10"/>
      <c r="F81" s="18"/>
    </row>
    <row r="82" spans="1:6" ht="16.5" customHeight="1">
      <c r="A82" s="28" t="s">
        <v>212</v>
      </c>
      <c r="B82" s="44" t="s">
        <v>94</v>
      </c>
      <c r="C82" s="9"/>
      <c r="D82" s="126"/>
      <c r="E82" s="10"/>
      <c r="F82" s="18"/>
    </row>
    <row r="83" spans="1:6" ht="16.5" customHeight="1">
      <c r="A83" s="5" t="s">
        <v>43</v>
      </c>
      <c r="B83" s="18" t="s">
        <v>99</v>
      </c>
      <c r="C83" s="71" t="s">
        <v>625</v>
      </c>
      <c r="D83" s="126">
        <v>1.1</v>
      </c>
      <c r="E83" s="10">
        <f>ROUND($I$12*D83,0)</f>
        <v>8299</v>
      </c>
      <c r="F83" s="10">
        <f>ROUND($I$17*D83,0)</f>
        <v>18178</v>
      </c>
    </row>
    <row r="84" spans="1:6" ht="16.5" customHeight="1">
      <c r="A84" s="3"/>
      <c r="B84" s="18"/>
      <c r="C84" s="9"/>
      <c r="D84" s="126"/>
      <c r="E84" s="10"/>
      <c r="F84" s="10"/>
    </row>
    <row r="85" spans="1:6" ht="16.5" customHeight="1">
      <c r="A85" s="28"/>
      <c r="B85" s="44"/>
      <c r="C85" s="9"/>
      <c r="D85" s="126"/>
      <c r="E85" s="10"/>
      <c r="F85" s="10"/>
    </row>
    <row r="86" spans="1:6" ht="16.5" customHeight="1">
      <c r="A86" s="5" t="s">
        <v>43</v>
      </c>
      <c r="B86" s="18" t="s">
        <v>101</v>
      </c>
      <c r="C86" s="71" t="s">
        <v>625</v>
      </c>
      <c r="D86" s="126">
        <v>1.33</v>
      </c>
      <c r="E86" s="10">
        <f>ROUND($I$12*D86,0)</f>
        <v>10035</v>
      </c>
      <c r="F86" s="10">
        <f>ROUND($I$17*D86,0)</f>
        <v>21979</v>
      </c>
    </row>
    <row r="87" spans="1:6" ht="16.5" customHeight="1">
      <c r="A87" s="3"/>
      <c r="B87" s="18"/>
      <c r="C87" s="18"/>
      <c r="D87" s="126"/>
      <c r="E87" s="10"/>
      <c r="F87" s="10"/>
    </row>
    <row r="88" spans="1:6" ht="16.5" customHeight="1">
      <c r="A88" s="31"/>
      <c r="B88" s="4"/>
      <c r="C88" s="9"/>
      <c r="D88" s="126"/>
      <c r="E88" s="10"/>
      <c r="F88" s="10"/>
    </row>
    <row r="89" spans="1:6" ht="16.5" customHeight="1">
      <c r="A89" s="5" t="s">
        <v>43</v>
      </c>
      <c r="B89" s="18" t="s">
        <v>103</v>
      </c>
      <c r="C89" s="71" t="s">
        <v>625</v>
      </c>
      <c r="D89" s="126">
        <v>0.96</v>
      </c>
      <c r="E89" s="10">
        <f>ROUND($I$12*D89,0)</f>
        <v>7243</v>
      </c>
      <c r="F89" s="10">
        <f>ROUND($I$17*D89,0)</f>
        <v>15864</v>
      </c>
    </row>
    <row r="90" spans="1:6" ht="16.5" customHeight="1">
      <c r="A90" s="3"/>
      <c r="B90" s="18"/>
      <c r="C90" s="9"/>
      <c r="D90" s="126"/>
      <c r="E90" s="10"/>
      <c r="F90" s="10"/>
    </row>
    <row r="91" spans="1:6" ht="16.5" customHeight="1">
      <c r="A91" s="3"/>
      <c r="B91" s="18"/>
      <c r="C91" s="18"/>
      <c r="D91" s="126"/>
      <c r="E91" s="10"/>
      <c r="F91" s="10"/>
    </row>
    <row r="92" spans="1:6" ht="16.5" customHeight="1">
      <c r="A92" s="28" t="s">
        <v>213</v>
      </c>
      <c r="B92" s="44" t="s">
        <v>214</v>
      </c>
      <c r="C92" s="71" t="s">
        <v>624</v>
      </c>
      <c r="D92" s="126">
        <v>0.68</v>
      </c>
      <c r="E92" s="10">
        <f>ROUND($I$12*D92,0)</f>
        <v>5130</v>
      </c>
      <c r="F92" s="10">
        <f>ROUND($I$17*D92,0)</f>
        <v>11237</v>
      </c>
    </row>
    <row r="93" spans="1:6" ht="16.5" customHeight="1">
      <c r="A93" s="3"/>
      <c r="B93" s="18"/>
      <c r="C93" s="18"/>
      <c r="D93" s="126"/>
      <c r="E93" s="10"/>
      <c r="F93" s="10"/>
    </row>
    <row r="94" spans="1:6" ht="16.5" customHeight="1">
      <c r="A94" s="31"/>
      <c r="B94" s="45"/>
      <c r="C94" s="9"/>
      <c r="D94" s="126"/>
      <c r="E94" s="10"/>
      <c r="F94" s="10"/>
    </row>
    <row r="95" spans="1:6" ht="16.5" customHeight="1">
      <c r="A95" s="28" t="s">
        <v>215</v>
      </c>
      <c r="B95" s="44" t="s">
        <v>195</v>
      </c>
      <c r="C95" s="18"/>
      <c r="D95" s="126"/>
      <c r="E95" s="10"/>
      <c r="F95" s="10"/>
    </row>
    <row r="96" spans="1:6" ht="35.25" customHeight="1">
      <c r="A96" s="5" t="s">
        <v>43</v>
      </c>
      <c r="B96" s="2" t="s">
        <v>216</v>
      </c>
      <c r="C96" s="71" t="s">
        <v>626</v>
      </c>
      <c r="D96" s="126">
        <v>1.99</v>
      </c>
      <c r="E96" s="10">
        <f>ROUND($I$12*D96,0)</f>
        <v>15014</v>
      </c>
      <c r="F96" s="10">
        <f>ROUND($I$17*D96,0)</f>
        <v>32886</v>
      </c>
    </row>
    <row r="97" spans="1:6" ht="16.5" customHeight="1">
      <c r="A97" s="3"/>
      <c r="B97" s="18"/>
      <c r="C97" s="9"/>
      <c r="D97" s="126"/>
      <c r="E97" s="10"/>
      <c r="F97" s="10"/>
    </row>
    <row r="98" spans="1:6" ht="16.5" customHeight="1">
      <c r="A98" s="3"/>
      <c r="B98" s="2"/>
      <c r="C98" s="18"/>
      <c r="D98" s="126"/>
      <c r="E98" s="10"/>
      <c r="F98" s="10"/>
    </row>
    <row r="99" spans="1:6" ht="33.75" customHeight="1">
      <c r="A99" s="5" t="s">
        <v>43</v>
      </c>
      <c r="B99" s="2" t="s">
        <v>217</v>
      </c>
      <c r="C99" s="71" t="s">
        <v>626</v>
      </c>
      <c r="D99" s="126">
        <v>0.68</v>
      </c>
      <c r="E99" s="10">
        <f>ROUND($I$12*D99,0)</f>
        <v>5130</v>
      </c>
      <c r="F99" s="10">
        <f>ROUND($I$17*D99,0)</f>
        <v>11237</v>
      </c>
    </row>
    <row r="100" spans="1:6" ht="16.5" customHeight="1">
      <c r="A100" s="3"/>
      <c r="B100" s="18"/>
      <c r="C100" s="18"/>
      <c r="D100" s="126"/>
      <c r="E100" s="10"/>
      <c r="F100" s="10"/>
    </row>
    <row r="101" spans="1:6" ht="16.5" customHeight="1">
      <c r="A101" s="3"/>
      <c r="B101" s="2"/>
      <c r="C101" s="9"/>
      <c r="D101" s="126"/>
      <c r="E101" s="10"/>
      <c r="F101" s="10"/>
    </row>
    <row r="102" spans="1:6" ht="39.75" customHeight="1">
      <c r="A102" s="5" t="s">
        <v>43</v>
      </c>
      <c r="B102" s="2" t="s">
        <v>218</v>
      </c>
      <c r="C102" s="71" t="s">
        <v>626</v>
      </c>
      <c r="D102" s="126">
        <v>0.96</v>
      </c>
      <c r="E102" s="10">
        <f>ROUND($I$12*D102,0)</f>
        <v>7243</v>
      </c>
      <c r="F102" s="10">
        <f>ROUND($I$17*D102,0)</f>
        <v>15864</v>
      </c>
    </row>
    <row r="103" spans="1:6" ht="16.5" customHeight="1">
      <c r="A103" s="3"/>
      <c r="B103" s="18"/>
      <c r="C103" s="45"/>
      <c r="D103" s="126"/>
      <c r="E103" s="10"/>
      <c r="F103" s="10"/>
    </row>
    <row r="104" spans="1:6" ht="16.5" customHeight="1">
      <c r="A104" s="27"/>
      <c r="B104" s="43"/>
      <c r="C104" s="9"/>
      <c r="D104" s="126"/>
      <c r="E104" s="10"/>
      <c r="F104" s="10"/>
    </row>
    <row r="105" spans="1:6" ht="16.5" customHeight="1">
      <c r="A105" s="5" t="s">
        <v>43</v>
      </c>
      <c r="B105" s="18" t="s">
        <v>68</v>
      </c>
      <c r="C105" s="71" t="s">
        <v>626</v>
      </c>
      <c r="D105" s="126">
        <v>0.33</v>
      </c>
      <c r="E105" s="10">
        <f>ROUND($I$12*D105,0)</f>
        <v>2490</v>
      </c>
      <c r="F105" s="10">
        <f>ROUND($I$17*D105,0)</f>
        <v>5453</v>
      </c>
    </row>
    <row r="106" spans="1:6" ht="16.5" customHeight="1">
      <c r="A106" s="3"/>
      <c r="B106" s="18"/>
      <c r="C106" s="18"/>
      <c r="D106" s="126"/>
      <c r="E106" s="10"/>
      <c r="F106" s="10"/>
    </row>
    <row r="107" spans="1:6" ht="16.5" customHeight="1">
      <c r="A107" s="27"/>
      <c r="B107" s="43"/>
      <c r="C107" s="9"/>
      <c r="D107" s="18"/>
      <c r="E107" s="10"/>
      <c r="F107" s="10"/>
    </row>
    <row r="108" spans="1:6" ht="19.5" customHeight="1">
      <c r="A108" s="5" t="s">
        <v>43</v>
      </c>
      <c r="B108" s="18" t="s">
        <v>70</v>
      </c>
      <c r="C108" s="71" t="s">
        <v>626</v>
      </c>
      <c r="D108" s="3">
        <v>1.52</v>
      </c>
      <c r="E108" s="10">
        <f>ROUND($I$12*D108,0)</f>
        <v>11468</v>
      </c>
      <c r="F108" s="10">
        <f>ROUND($I$17*D108,0)</f>
        <v>25119</v>
      </c>
    </row>
    <row r="109" spans="1:6" ht="19.5" customHeight="1">
      <c r="A109" s="3"/>
      <c r="B109" s="18"/>
      <c r="C109" s="9"/>
      <c r="D109" s="3"/>
      <c r="E109" s="10"/>
      <c r="F109" s="10"/>
    </row>
    <row r="110" spans="1:6" ht="19.5" customHeight="1">
      <c r="A110" s="31"/>
      <c r="B110" s="45"/>
      <c r="C110" s="18"/>
      <c r="D110" s="3"/>
      <c r="E110" s="10"/>
      <c r="F110" s="10"/>
    </row>
    <row r="111" spans="1:6" ht="19.5" customHeight="1">
      <c r="A111" s="5" t="s">
        <v>43</v>
      </c>
      <c r="B111" s="18" t="s">
        <v>115</v>
      </c>
      <c r="C111" s="71" t="s">
        <v>626</v>
      </c>
      <c r="D111" s="3">
        <v>1.19</v>
      </c>
      <c r="E111" s="10">
        <f>ROUND($I$12*D111,0)</f>
        <v>8978</v>
      </c>
      <c r="F111" s="10">
        <f>ROUND($I$17*D111,0)</f>
        <v>19665</v>
      </c>
    </row>
    <row r="112" spans="1:6" ht="19.5" customHeight="1">
      <c r="A112" s="3"/>
      <c r="B112" s="18"/>
      <c r="C112" s="18"/>
      <c r="D112" s="3"/>
      <c r="E112" s="10"/>
      <c r="F112" s="10"/>
    </row>
    <row r="113" spans="1:6" ht="19.5" customHeight="1">
      <c r="A113" s="31"/>
      <c r="B113" s="45"/>
      <c r="C113" s="9"/>
      <c r="D113" s="3"/>
      <c r="E113" s="10"/>
      <c r="F113" s="10"/>
    </row>
    <row r="114" spans="1:6" ht="19.5" customHeight="1">
      <c r="A114" s="5" t="s">
        <v>43</v>
      </c>
      <c r="B114" s="18" t="s">
        <v>170</v>
      </c>
      <c r="C114" s="71" t="s">
        <v>626</v>
      </c>
      <c r="D114" s="3">
        <v>0.82</v>
      </c>
      <c r="E114" s="10">
        <f>ROUND($I$12*D114,0)</f>
        <v>6187</v>
      </c>
      <c r="F114" s="10">
        <f>ROUND($I$17*D114,0)</f>
        <v>13551</v>
      </c>
    </row>
    <row r="115" spans="1:6" ht="19.5" customHeight="1">
      <c r="A115" s="3"/>
      <c r="B115" s="18"/>
      <c r="C115" s="45"/>
      <c r="D115" s="3"/>
      <c r="E115" s="10"/>
      <c r="F115" s="10"/>
    </row>
    <row r="116" spans="1:6" ht="19.5" customHeight="1">
      <c r="A116" s="102"/>
      <c r="B116" s="113"/>
      <c r="C116" s="9"/>
      <c r="D116" s="3"/>
      <c r="E116" s="10"/>
      <c r="F116" s="10"/>
    </row>
    <row r="117" spans="1:6" ht="19.5" customHeight="1">
      <c r="A117" s="5" t="s">
        <v>43</v>
      </c>
      <c r="B117" s="18" t="s">
        <v>171</v>
      </c>
      <c r="C117" s="71" t="s">
        <v>646</v>
      </c>
      <c r="D117" s="3">
        <v>0.42</v>
      </c>
      <c r="E117" s="10">
        <f>ROUND($I$12*D117,0)</f>
        <v>3169</v>
      </c>
      <c r="F117" s="10">
        <f>ROUND($I$17*D117,0)</f>
        <v>6941</v>
      </c>
    </row>
    <row r="118" spans="1:6" ht="19.5" customHeight="1">
      <c r="A118" s="3"/>
      <c r="B118" s="25"/>
      <c r="C118" s="9"/>
      <c r="D118" s="3"/>
      <c r="E118" s="10"/>
      <c r="F118" s="10"/>
    </row>
    <row r="119" spans="1:6" ht="19.5" customHeight="1">
      <c r="A119" s="3"/>
      <c r="B119" s="48"/>
      <c r="C119" s="18"/>
      <c r="D119" s="3"/>
      <c r="E119" s="10"/>
      <c r="F119" s="10"/>
    </row>
    <row r="120" spans="1:6" ht="19.5" customHeight="1">
      <c r="A120" s="5" t="s">
        <v>43</v>
      </c>
      <c r="B120" s="18" t="s">
        <v>77</v>
      </c>
      <c r="C120" s="71" t="s">
        <v>626</v>
      </c>
      <c r="D120" s="3">
        <v>2.08</v>
      </c>
      <c r="E120" s="10">
        <f>ROUND($I$12*D120,0)</f>
        <v>15693</v>
      </c>
      <c r="F120" s="10">
        <f>ROUND($I$17*D120,0)</f>
        <v>34373</v>
      </c>
    </row>
    <row r="121" spans="1:6" ht="19.5" customHeight="1">
      <c r="A121" s="28"/>
      <c r="B121" s="44"/>
      <c r="C121" s="18"/>
      <c r="D121" s="3"/>
      <c r="E121" s="10"/>
      <c r="F121" s="10"/>
    </row>
    <row r="122" spans="1:6" ht="19.5" customHeight="1">
      <c r="A122" s="3"/>
      <c r="B122" s="2"/>
      <c r="C122" s="9"/>
      <c r="D122" s="3"/>
      <c r="E122" s="10"/>
      <c r="F122" s="10"/>
    </row>
    <row r="123" spans="1:6" ht="19.5" customHeight="1">
      <c r="A123" s="28" t="s">
        <v>219</v>
      </c>
      <c r="B123" s="44" t="s">
        <v>78</v>
      </c>
      <c r="C123" s="18"/>
      <c r="D123" s="3"/>
      <c r="E123" s="10"/>
      <c r="F123" s="10"/>
    </row>
    <row r="124" spans="1:6" ht="46.5" customHeight="1">
      <c r="A124" s="5" t="s">
        <v>43</v>
      </c>
      <c r="B124" s="44" t="s">
        <v>220</v>
      </c>
      <c r="C124" s="71" t="s">
        <v>626</v>
      </c>
      <c r="D124" s="3">
        <v>2.79</v>
      </c>
      <c r="E124" s="10">
        <f>ROUND($I$12*D124,0)</f>
        <v>21050</v>
      </c>
      <c r="F124" s="10">
        <f>ROUND($I$17*D124,0)</f>
        <v>46106</v>
      </c>
    </row>
    <row r="125" spans="1:6" ht="19.5" customHeight="1">
      <c r="A125" s="31"/>
      <c r="B125" s="45"/>
      <c r="C125" s="18"/>
      <c r="D125" s="3"/>
      <c r="E125" s="10"/>
      <c r="F125" s="10"/>
    </row>
    <row r="126" spans="1:6" ht="19.5" customHeight="1">
      <c r="A126" s="6"/>
      <c r="B126" s="45"/>
      <c r="C126" s="9"/>
      <c r="D126" s="3"/>
      <c r="E126" s="10"/>
      <c r="F126" s="10"/>
    </row>
    <row r="127" spans="1:6" ht="37.5" customHeight="1">
      <c r="A127" s="5" t="s">
        <v>43</v>
      </c>
      <c r="B127" s="44" t="s">
        <v>221</v>
      </c>
      <c r="C127" s="71" t="s">
        <v>626</v>
      </c>
      <c r="D127" s="3">
        <v>0.79</v>
      </c>
      <c r="E127" s="10">
        <f>ROUND($I$12*D127,0)</f>
        <v>5960</v>
      </c>
      <c r="F127" s="10">
        <f>ROUND($I$17*D127,0)</f>
        <v>13055</v>
      </c>
    </row>
    <row r="128" spans="1:6" ht="19.5" customHeight="1">
      <c r="A128" s="3"/>
      <c r="B128" s="18"/>
      <c r="C128" s="9"/>
      <c r="D128" s="3"/>
      <c r="E128" s="10"/>
      <c r="F128" s="10"/>
    </row>
    <row r="129" spans="1:6" ht="19.5" customHeight="1">
      <c r="A129" s="3"/>
      <c r="B129" s="18"/>
      <c r="C129" s="18"/>
      <c r="D129" s="3"/>
      <c r="E129" s="10"/>
      <c r="F129" s="10"/>
    </row>
    <row r="130" spans="1:6" ht="36.75" customHeight="1">
      <c r="A130" s="5" t="s">
        <v>43</v>
      </c>
      <c r="B130" s="18" t="s">
        <v>479</v>
      </c>
      <c r="C130" s="71" t="s">
        <v>626</v>
      </c>
      <c r="D130" s="126">
        <v>1</v>
      </c>
      <c r="E130" s="10">
        <f>ROUND($I$12*D130,0)</f>
        <v>7545</v>
      </c>
      <c r="F130" s="10">
        <f>ROUND($I$17*D130,0)</f>
        <v>16526</v>
      </c>
    </row>
    <row r="131" spans="1:6" ht="19.5" customHeight="1">
      <c r="A131" s="3"/>
      <c r="B131" s="18"/>
      <c r="C131" s="9"/>
      <c r="D131" s="3"/>
      <c r="E131" s="10"/>
      <c r="F131" s="10"/>
    </row>
    <row r="132" spans="1:6" ht="19.5" customHeight="1">
      <c r="A132" s="3"/>
      <c r="B132" s="18"/>
      <c r="C132" s="18"/>
      <c r="D132" s="3"/>
      <c r="E132" s="10"/>
      <c r="F132" s="10"/>
    </row>
    <row r="133" spans="1:6" ht="45.75" customHeight="1">
      <c r="A133" s="5" t="s">
        <v>43</v>
      </c>
      <c r="B133" s="44" t="s">
        <v>222</v>
      </c>
      <c r="C133" s="71" t="s">
        <v>626</v>
      </c>
      <c r="D133" s="126">
        <v>1</v>
      </c>
      <c r="E133" s="10">
        <f>ROUND($I$12*D133,0)</f>
        <v>7545</v>
      </c>
      <c r="F133" s="10">
        <f>ROUND($I$17*D133,0)</f>
        <v>16526</v>
      </c>
    </row>
    <row r="134" spans="1:6" ht="19.5" customHeight="1">
      <c r="A134" s="3"/>
      <c r="B134" s="18"/>
      <c r="C134" s="9"/>
      <c r="D134" s="3"/>
      <c r="E134" s="10"/>
      <c r="F134" s="10"/>
    </row>
    <row r="135" spans="1:6" ht="19.5" customHeight="1">
      <c r="A135" s="3"/>
      <c r="B135" s="2"/>
      <c r="C135" s="18"/>
      <c r="D135" s="3"/>
      <c r="E135" s="10"/>
      <c r="F135" s="10"/>
    </row>
    <row r="136" spans="1:6" ht="19.5" customHeight="1">
      <c r="A136" s="28" t="s">
        <v>223</v>
      </c>
      <c r="B136" s="2" t="s">
        <v>90</v>
      </c>
      <c r="C136" s="71" t="s">
        <v>645</v>
      </c>
      <c r="D136" s="3">
        <v>0.25</v>
      </c>
      <c r="E136" s="10">
        <f>ROUND($I$12*D136,0)</f>
        <v>1886</v>
      </c>
      <c r="F136" s="10">
        <f>ROUND($I$17*D136,0)</f>
        <v>4131</v>
      </c>
    </row>
    <row r="137" spans="1:6" ht="19.5" customHeight="1">
      <c r="A137" s="3"/>
      <c r="B137" s="2"/>
      <c r="C137" s="9"/>
      <c r="D137" s="3"/>
      <c r="E137" s="10"/>
      <c r="F137" s="10"/>
    </row>
    <row r="138" spans="1:6" ht="19.5" customHeight="1">
      <c r="A138" s="3"/>
      <c r="B138" s="2"/>
      <c r="C138" s="18"/>
      <c r="D138" s="3"/>
      <c r="E138" s="10"/>
      <c r="F138" s="10"/>
    </row>
    <row r="139" spans="1:6" ht="19.5" customHeight="1">
      <c r="A139" s="28" t="s">
        <v>225</v>
      </c>
      <c r="B139" s="2" t="s">
        <v>92</v>
      </c>
      <c r="C139" s="71" t="s">
        <v>639</v>
      </c>
      <c r="D139" s="3">
        <v>0.29</v>
      </c>
      <c r="E139" s="10">
        <f>ROUND($I$12*D139,0)</f>
        <v>2188</v>
      </c>
      <c r="F139" s="10">
        <f>ROUND($I$17*D139,0)</f>
        <v>4792</v>
      </c>
    </row>
    <row r="140" spans="1:6" ht="19.5" customHeight="1">
      <c r="A140" s="31"/>
      <c r="B140" s="45"/>
      <c r="C140" s="9"/>
      <c r="D140" s="3"/>
      <c r="E140" s="18"/>
      <c r="F140" s="18"/>
    </row>
    <row r="141" spans="1:6" ht="19.5" customHeight="1">
      <c r="A141" s="3"/>
      <c r="B141" s="2"/>
      <c r="C141" s="18"/>
      <c r="D141" s="3"/>
      <c r="E141" s="18"/>
      <c r="F141" s="18"/>
    </row>
    <row r="142" spans="1:6" ht="19.5" customHeight="1">
      <c r="A142" s="31" t="s">
        <v>226</v>
      </c>
      <c r="B142" s="45" t="s">
        <v>227</v>
      </c>
      <c r="C142" s="18"/>
      <c r="D142" s="3"/>
      <c r="E142" s="18"/>
      <c r="F142" s="18"/>
    </row>
    <row r="143" spans="1:6" ht="19.5" customHeight="1">
      <c r="A143" s="28" t="s">
        <v>228</v>
      </c>
      <c r="B143" s="39" t="s">
        <v>94</v>
      </c>
      <c r="C143" s="9"/>
      <c r="D143" s="3"/>
      <c r="E143" s="18"/>
      <c r="F143" s="18"/>
    </row>
    <row r="144" spans="1:6" ht="19.5" customHeight="1">
      <c r="A144" s="5" t="s">
        <v>43</v>
      </c>
      <c r="B144" s="39" t="s">
        <v>99</v>
      </c>
      <c r="C144" s="71" t="s">
        <v>625</v>
      </c>
      <c r="D144" s="126">
        <v>1</v>
      </c>
      <c r="E144" s="10">
        <f>ROUND($I$19*D144,0)</f>
        <v>784150</v>
      </c>
      <c r="F144" s="10">
        <f>ROUND($I$25*D144,0)</f>
        <v>392420</v>
      </c>
    </row>
    <row r="145" spans="1:6" ht="19.5" customHeight="1">
      <c r="A145" s="31"/>
      <c r="B145" s="2"/>
      <c r="C145" s="18"/>
      <c r="D145" s="126"/>
      <c r="E145" s="10"/>
      <c r="F145" s="10"/>
    </row>
    <row r="146" spans="1:6" ht="19.5" customHeight="1">
      <c r="A146" s="31"/>
      <c r="B146" s="2"/>
      <c r="C146" s="9"/>
      <c r="D146" s="126"/>
      <c r="E146" s="10"/>
      <c r="F146" s="10"/>
    </row>
    <row r="147" spans="1:6" ht="19.5" customHeight="1">
      <c r="A147" s="5" t="s">
        <v>43</v>
      </c>
      <c r="B147" s="39" t="s">
        <v>229</v>
      </c>
      <c r="C147" s="71" t="s">
        <v>625</v>
      </c>
      <c r="D147" s="126">
        <v>0.88</v>
      </c>
      <c r="E147" s="10">
        <f>ROUND($I$19*D147,0)</f>
        <v>690052</v>
      </c>
      <c r="F147" s="10">
        <f>ROUND($I$25*D147,0)</f>
        <v>345330</v>
      </c>
    </row>
    <row r="148" spans="1:6" ht="19.5" customHeight="1">
      <c r="A148" s="31"/>
      <c r="B148" s="45"/>
      <c r="C148" s="18"/>
      <c r="D148" s="126"/>
      <c r="E148" s="10"/>
      <c r="F148" s="10"/>
    </row>
    <row r="149" spans="1:6" ht="19.5" customHeight="1">
      <c r="A149" s="31"/>
      <c r="B149" s="45"/>
      <c r="C149" s="18"/>
      <c r="D149" s="126"/>
      <c r="E149" s="10"/>
      <c r="F149" s="10"/>
    </row>
    <row r="150" spans="1:6" ht="19.5" customHeight="1">
      <c r="A150" s="5" t="s">
        <v>43</v>
      </c>
      <c r="B150" s="39" t="s">
        <v>230</v>
      </c>
      <c r="C150" s="71" t="s">
        <v>625</v>
      </c>
      <c r="D150" s="126">
        <v>0.78</v>
      </c>
      <c r="E150" s="10">
        <f>ROUND($I$19*D150,0)</f>
        <v>611637</v>
      </c>
      <c r="F150" s="10">
        <f>ROUND($I$25*D150,0)</f>
        <v>306088</v>
      </c>
    </row>
    <row r="151" spans="1:6" ht="19.5" customHeight="1">
      <c r="A151" s="3"/>
      <c r="B151" s="2"/>
      <c r="C151" s="18"/>
      <c r="D151" s="126"/>
      <c r="E151" s="10"/>
      <c r="F151" s="10"/>
    </row>
    <row r="152" spans="1:6" ht="19.5" customHeight="1">
      <c r="A152" s="3"/>
      <c r="B152" s="2"/>
      <c r="C152" s="18"/>
      <c r="D152" s="126"/>
      <c r="E152" s="10"/>
      <c r="F152" s="10"/>
    </row>
    <row r="153" spans="1:6" ht="19.5" customHeight="1">
      <c r="A153" s="28" t="s">
        <v>231</v>
      </c>
      <c r="B153" s="39" t="s">
        <v>206</v>
      </c>
      <c r="C153" s="113"/>
      <c r="D153" s="126"/>
      <c r="E153" s="10"/>
      <c r="F153" s="10"/>
    </row>
    <row r="154" spans="1:6" ht="19.5" customHeight="1">
      <c r="A154" s="5" t="s">
        <v>43</v>
      </c>
      <c r="B154" s="39" t="s">
        <v>214</v>
      </c>
      <c r="C154" s="71" t="s">
        <v>624</v>
      </c>
      <c r="D154" s="126">
        <v>1.31</v>
      </c>
      <c r="E154" s="10">
        <f>ROUND($I$19*D154,0)</f>
        <v>1027237</v>
      </c>
      <c r="F154" s="10">
        <f>ROUND($I$25*D154,0)</f>
        <v>514071</v>
      </c>
    </row>
    <row r="155" spans="1:6" ht="19.5" customHeight="1">
      <c r="A155" s="31"/>
      <c r="B155" s="45"/>
      <c r="C155" s="44"/>
      <c r="D155" s="126"/>
      <c r="E155" s="10"/>
      <c r="F155" s="10"/>
    </row>
    <row r="156" spans="1:6" ht="19.5" customHeight="1">
      <c r="A156" s="31"/>
      <c r="B156" s="45"/>
      <c r="C156" s="11"/>
      <c r="D156" s="126"/>
      <c r="E156" s="10"/>
      <c r="F156" s="10"/>
    </row>
    <row r="157" spans="1:6" ht="19.5" customHeight="1">
      <c r="A157" s="5" t="s">
        <v>43</v>
      </c>
      <c r="B157" s="39" t="s">
        <v>232</v>
      </c>
      <c r="C157" s="71" t="s">
        <v>624</v>
      </c>
      <c r="D157" s="126">
        <v>0.62</v>
      </c>
      <c r="E157" s="10">
        <f>ROUND($I$19*D157,0)</f>
        <v>486173</v>
      </c>
      <c r="F157" s="10">
        <f>ROUND($I$25*D157,0)</f>
        <v>243301</v>
      </c>
    </row>
    <row r="158" spans="1:6" ht="19.5" customHeight="1">
      <c r="A158" s="3"/>
      <c r="B158" s="18"/>
      <c r="C158" s="11"/>
      <c r="D158" s="126"/>
      <c r="E158" s="10"/>
      <c r="F158" s="10"/>
    </row>
    <row r="159" spans="1:6" ht="19.5" customHeight="1">
      <c r="A159" s="85"/>
      <c r="B159" s="86"/>
      <c r="C159" s="11"/>
      <c r="D159" s="126"/>
      <c r="E159" s="10"/>
      <c r="F159" s="10"/>
    </row>
    <row r="160" spans="1:6" ht="19.5" customHeight="1">
      <c r="A160" s="28" t="s">
        <v>233</v>
      </c>
      <c r="B160" s="39" t="s">
        <v>207</v>
      </c>
      <c r="C160" s="11"/>
      <c r="D160" s="126"/>
      <c r="E160" s="10"/>
      <c r="F160" s="10"/>
    </row>
    <row r="161" spans="1:6" ht="19.5" customHeight="1">
      <c r="A161" s="5" t="s">
        <v>43</v>
      </c>
      <c r="B161" s="39" t="s">
        <v>234</v>
      </c>
      <c r="C161" s="71" t="s">
        <v>626</v>
      </c>
      <c r="D161" s="126">
        <v>7.81</v>
      </c>
      <c r="E161" s="10">
        <f>ROUND($I$19*D161,0)</f>
        <v>6124213</v>
      </c>
      <c r="F161" s="10">
        <f>ROUND($I$25*D161,0)</f>
        <v>3064802</v>
      </c>
    </row>
    <row r="162" spans="1:6" ht="19.5" customHeight="1">
      <c r="A162" s="3"/>
      <c r="B162" s="18"/>
      <c r="C162" s="44"/>
      <c r="D162" s="126"/>
      <c r="E162" s="10"/>
      <c r="F162" s="10"/>
    </row>
    <row r="163" spans="1:6" ht="19.5" customHeight="1">
      <c r="A163" s="31"/>
      <c r="B163" s="45"/>
      <c r="C163" s="11"/>
      <c r="D163" s="126"/>
      <c r="E163" s="10"/>
      <c r="F163" s="10"/>
    </row>
    <row r="164" spans="1:6" ht="19.5" customHeight="1">
      <c r="A164" s="5" t="s">
        <v>43</v>
      </c>
      <c r="B164" s="39" t="s">
        <v>235</v>
      </c>
      <c r="C164" s="71" t="s">
        <v>626</v>
      </c>
      <c r="D164" s="126">
        <v>1.25</v>
      </c>
      <c r="E164" s="10">
        <f>ROUND($I$19*D164,0)</f>
        <v>980188</v>
      </c>
      <c r="F164" s="10">
        <f>ROUND($I$25*D164,0)</f>
        <v>490525</v>
      </c>
    </row>
    <row r="165" spans="1:6" ht="19.5" customHeight="1">
      <c r="A165" s="31"/>
      <c r="B165" s="4"/>
      <c r="C165" s="11"/>
      <c r="D165" s="126"/>
      <c r="E165" s="10"/>
      <c r="F165" s="10"/>
    </row>
    <row r="166" spans="1:6" ht="19.5" customHeight="1">
      <c r="A166" s="27"/>
      <c r="B166" s="43"/>
      <c r="C166" s="11"/>
      <c r="D166" s="126"/>
      <c r="E166" s="10"/>
      <c r="F166" s="10"/>
    </row>
    <row r="167" spans="1:6" ht="19.5" customHeight="1">
      <c r="A167" s="28" t="s">
        <v>236</v>
      </c>
      <c r="B167" s="39" t="s">
        <v>237</v>
      </c>
      <c r="C167" s="71" t="s">
        <v>626</v>
      </c>
      <c r="D167" s="126">
        <v>2.44</v>
      </c>
      <c r="E167" s="10">
        <f>ROUND($I$19*D167,0)</f>
        <v>1913326</v>
      </c>
      <c r="F167" s="10">
        <f>ROUND($I$25*D167,0)</f>
        <v>957505</v>
      </c>
    </row>
    <row r="168" spans="1:6" ht="19.5" customHeight="1">
      <c r="A168" s="31"/>
      <c r="B168" s="45"/>
      <c r="C168" s="18"/>
      <c r="D168" s="126"/>
      <c r="E168" s="10"/>
      <c r="F168" s="10"/>
    </row>
    <row r="169" spans="1:6" ht="19.5" customHeight="1">
      <c r="A169" s="28"/>
      <c r="B169" s="44"/>
      <c r="C169" s="4"/>
      <c r="D169" s="126"/>
      <c r="E169" s="10"/>
      <c r="F169" s="10"/>
    </row>
    <row r="170" spans="1:6" ht="19.5" customHeight="1">
      <c r="A170" s="28" t="s">
        <v>238</v>
      </c>
      <c r="B170" s="39" t="s">
        <v>239</v>
      </c>
      <c r="C170" s="9"/>
      <c r="D170" s="126"/>
      <c r="E170" s="10"/>
      <c r="F170" s="10"/>
    </row>
    <row r="171" spans="1:6" ht="19.5" customHeight="1">
      <c r="A171" s="5" t="s">
        <v>43</v>
      </c>
      <c r="B171" s="18" t="s">
        <v>240</v>
      </c>
      <c r="C171" s="71" t="s">
        <v>647</v>
      </c>
      <c r="D171" s="126">
        <v>4.45</v>
      </c>
      <c r="E171" s="10">
        <f>ROUND($I$19*D171,0)</f>
        <v>3489468</v>
      </c>
      <c r="F171" s="10">
        <f>ROUND($I$25*D171,0)</f>
        <v>1746270</v>
      </c>
    </row>
    <row r="172" spans="1:6" ht="19.5" customHeight="1">
      <c r="A172" s="3"/>
      <c r="B172" s="2"/>
      <c r="C172" s="9"/>
      <c r="D172" s="126"/>
      <c r="E172" s="10"/>
      <c r="F172" s="10"/>
    </row>
    <row r="173" spans="1:6" ht="19.5" customHeight="1">
      <c r="A173" s="3"/>
      <c r="B173" s="18"/>
      <c r="C173" s="18"/>
      <c r="D173" s="126"/>
      <c r="E173" s="10"/>
      <c r="F173" s="10"/>
    </row>
    <row r="174" spans="1:6" ht="19.5" customHeight="1">
      <c r="A174" s="5" t="s">
        <v>43</v>
      </c>
      <c r="B174" s="18" t="s">
        <v>241</v>
      </c>
      <c r="C174" s="71" t="s">
        <v>647</v>
      </c>
      <c r="D174" s="126">
        <v>2.97</v>
      </c>
      <c r="E174" s="10">
        <f>ROUND($I$19*D174,0)</f>
        <v>2328926</v>
      </c>
      <c r="F174" s="10">
        <f>ROUND($I$25*D174,0)</f>
        <v>1165488</v>
      </c>
    </row>
    <row r="175" spans="1:6" ht="19.5" customHeight="1">
      <c r="A175" s="31"/>
      <c r="B175" s="45"/>
      <c r="C175" s="9"/>
      <c r="D175" s="126"/>
      <c r="E175" s="10"/>
      <c r="F175" s="10"/>
    </row>
    <row r="176" spans="1:6" ht="19.5" customHeight="1">
      <c r="A176" s="28"/>
      <c r="B176" s="44"/>
      <c r="C176" s="18"/>
      <c r="D176" s="126"/>
      <c r="E176" s="10"/>
      <c r="F176" s="10"/>
    </row>
    <row r="177" spans="1:6" ht="19.5" customHeight="1">
      <c r="A177" s="5" t="s">
        <v>43</v>
      </c>
      <c r="B177" s="18" t="s">
        <v>242</v>
      </c>
      <c r="C177" s="71" t="s">
        <v>647</v>
      </c>
      <c r="D177" s="126">
        <v>1.32</v>
      </c>
      <c r="E177" s="10">
        <f>ROUND($I$19*D177,0)</f>
        <v>1035078</v>
      </c>
      <c r="F177" s="10">
        <f>ROUND($I$25*D177,0)</f>
        <v>517995</v>
      </c>
    </row>
    <row r="178" spans="1:6" ht="19.5" customHeight="1">
      <c r="A178" s="28"/>
      <c r="B178" s="44"/>
      <c r="C178" s="18"/>
      <c r="D178" s="126"/>
      <c r="E178" s="10"/>
      <c r="F178" s="10"/>
    </row>
    <row r="179" spans="1:6" ht="19.5" customHeight="1">
      <c r="A179" s="28"/>
      <c r="B179" s="44"/>
      <c r="C179" s="9"/>
      <c r="D179" s="126"/>
      <c r="E179" s="10"/>
      <c r="F179" s="10"/>
    </row>
    <row r="180" spans="1:6" ht="19.5" customHeight="1">
      <c r="A180" s="5" t="s">
        <v>43</v>
      </c>
      <c r="B180" s="18" t="s">
        <v>243</v>
      </c>
      <c r="C180" s="71" t="s">
        <v>647</v>
      </c>
      <c r="D180" s="126">
        <v>0.88</v>
      </c>
      <c r="E180" s="10">
        <f>ROUND($I$19*D180,0)</f>
        <v>690052</v>
      </c>
      <c r="F180" s="10">
        <f>ROUND($I$25*D180,0)</f>
        <v>345330</v>
      </c>
    </row>
    <row r="181" spans="1:6" ht="19.5" customHeight="1">
      <c r="A181" s="3"/>
      <c r="B181" s="18"/>
      <c r="C181" s="9"/>
      <c r="D181" s="126"/>
      <c r="E181" s="10"/>
      <c r="F181" s="10"/>
    </row>
    <row r="182" spans="1:6" ht="19.5" customHeight="1">
      <c r="A182" s="27"/>
      <c r="B182" s="43"/>
      <c r="C182" s="18"/>
      <c r="D182" s="126"/>
      <c r="E182" s="10"/>
      <c r="F182" s="10"/>
    </row>
    <row r="183" spans="1:6" ht="19.5" customHeight="1">
      <c r="A183" s="5" t="s">
        <v>43</v>
      </c>
      <c r="B183" s="18" t="s">
        <v>244</v>
      </c>
      <c r="C183" s="71" t="s">
        <v>647</v>
      </c>
      <c r="D183" s="126">
        <v>0.77</v>
      </c>
      <c r="E183" s="10">
        <f>ROUND($I$19*D183,0)</f>
        <v>603796</v>
      </c>
      <c r="F183" s="10">
        <f>ROUND($I$25*D183,0)</f>
        <v>302164</v>
      </c>
    </row>
    <row r="184" spans="1:6" ht="19.5" customHeight="1">
      <c r="A184" s="3"/>
      <c r="B184" s="18"/>
      <c r="C184" s="18"/>
      <c r="D184" s="126"/>
      <c r="E184" s="10"/>
      <c r="F184" s="10"/>
    </row>
    <row r="185" spans="1:6" ht="19.5" customHeight="1">
      <c r="A185" s="27"/>
      <c r="B185" s="43"/>
      <c r="C185" s="9"/>
      <c r="D185" s="126"/>
      <c r="E185" s="10"/>
      <c r="F185" s="10"/>
    </row>
    <row r="186" spans="1:6" ht="19.5" customHeight="1">
      <c r="A186" s="5" t="s">
        <v>43</v>
      </c>
      <c r="B186" s="18" t="s">
        <v>245</v>
      </c>
      <c r="C186" s="71" t="s">
        <v>647</v>
      </c>
      <c r="D186" s="126">
        <v>0.42</v>
      </c>
      <c r="E186" s="10">
        <f>ROUND($I$19*D186,0)</f>
        <v>329343</v>
      </c>
      <c r="F186" s="10">
        <f>ROUND($I$25*D186,0)</f>
        <v>164817</v>
      </c>
    </row>
    <row r="187" spans="1:6" ht="19.5" customHeight="1">
      <c r="A187" s="3"/>
      <c r="B187" s="18"/>
      <c r="C187" s="9"/>
      <c r="D187" s="126"/>
      <c r="E187" s="10"/>
      <c r="F187" s="10"/>
    </row>
    <row r="188" spans="1:6" ht="19.5" customHeight="1">
      <c r="A188" s="31"/>
      <c r="B188" s="45"/>
      <c r="C188" s="9"/>
      <c r="D188" s="126"/>
      <c r="E188" s="10"/>
      <c r="F188" s="10"/>
    </row>
    <row r="189" spans="1:6" ht="19.5" customHeight="1">
      <c r="A189" s="5" t="s">
        <v>43</v>
      </c>
      <c r="B189" s="18" t="s">
        <v>246</v>
      </c>
      <c r="C189" s="71" t="s">
        <v>647</v>
      </c>
      <c r="D189" s="126">
        <v>0.3</v>
      </c>
      <c r="E189" s="10">
        <f>ROUND($I$19*D189,0)</f>
        <v>235245</v>
      </c>
      <c r="F189" s="10">
        <f>ROUND($I$25*D189,0)</f>
        <v>117726</v>
      </c>
    </row>
    <row r="190" spans="1:6" ht="19.5" customHeight="1">
      <c r="A190" s="3"/>
      <c r="B190" s="18"/>
      <c r="C190" s="18"/>
      <c r="D190" s="126"/>
      <c r="E190" s="10"/>
      <c r="F190" s="10"/>
    </row>
    <row r="191" spans="1:6" ht="19.5" customHeight="1">
      <c r="A191" s="31"/>
      <c r="B191" s="45"/>
      <c r="C191" s="9"/>
      <c r="D191" s="126"/>
      <c r="E191" s="10"/>
      <c r="F191" s="10"/>
    </row>
    <row r="192" spans="1:6" ht="19.5" customHeight="1">
      <c r="A192" s="5" t="s">
        <v>43</v>
      </c>
      <c r="B192" s="18" t="s">
        <v>247</v>
      </c>
      <c r="C192" s="71" t="s">
        <v>647</v>
      </c>
      <c r="D192" s="126">
        <v>0.19</v>
      </c>
      <c r="E192" s="10">
        <f>ROUND($I$19*D192,0)</f>
        <v>148989</v>
      </c>
      <c r="F192" s="10">
        <f>ROUND($I$25*D192,0)</f>
        <v>74560</v>
      </c>
    </row>
    <row r="193" spans="1:6" ht="19.5" customHeight="1">
      <c r="A193" s="3"/>
      <c r="B193" s="22"/>
      <c r="C193" s="18"/>
      <c r="D193" s="126"/>
      <c r="E193" s="10"/>
      <c r="F193" s="10"/>
    </row>
    <row r="194" spans="1:6" ht="19.5" customHeight="1">
      <c r="A194" s="85"/>
      <c r="B194" s="119"/>
      <c r="C194" s="9"/>
      <c r="D194" s="126"/>
      <c r="E194" s="10"/>
      <c r="F194" s="10"/>
    </row>
    <row r="195" spans="1:6" ht="19.5" customHeight="1">
      <c r="A195" s="28" t="s">
        <v>248</v>
      </c>
      <c r="B195" s="39" t="s">
        <v>249</v>
      </c>
      <c r="C195" s="71" t="s">
        <v>647</v>
      </c>
      <c r="D195" s="126">
        <v>2.44</v>
      </c>
      <c r="E195" s="10">
        <f>ROUND($I$19*D195,0)</f>
        <v>1913326</v>
      </c>
      <c r="F195" s="10">
        <f>ROUND($I$25*D195,0)</f>
        <v>957505</v>
      </c>
    </row>
    <row r="196" spans="1:6" ht="19.5" customHeight="1">
      <c r="A196" s="3"/>
      <c r="B196" s="2"/>
      <c r="C196" s="18"/>
      <c r="D196" s="18"/>
      <c r="E196" s="18"/>
      <c r="F196" s="18"/>
    </row>
    <row r="197" spans="1:6" ht="19.5" customHeight="1">
      <c r="A197" s="3"/>
      <c r="B197" s="50"/>
      <c r="C197" s="9"/>
      <c r="D197" s="18"/>
      <c r="E197" s="18"/>
      <c r="F197" s="18"/>
    </row>
    <row r="198" spans="1:6" ht="19.5" customHeight="1">
      <c r="A198" s="31" t="s">
        <v>250</v>
      </c>
      <c r="B198" s="45" t="s">
        <v>251</v>
      </c>
      <c r="C198" s="18"/>
      <c r="D198" s="18"/>
      <c r="E198" s="18"/>
      <c r="F198" s="18"/>
    </row>
    <row r="199" spans="1:6" ht="19.5" customHeight="1">
      <c r="A199" s="27" t="s">
        <v>252</v>
      </c>
      <c r="B199" s="48" t="s">
        <v>253</v>
      </c>
      <c r="C199" s="9"/>
      <c r="D199" s="18"/>
      <c r="E199" s="18"/>
      <c r="F199" s="18"/>
    </row>
    <row r="200" spans="1:6" ht="19.5" customHeight="1">
      <c r="A200" s="28" t="s">
        <v>254</v>
      </c>
      <c r="B200" s="39" t="s">
        <v>205</v>
      </c>
      <c r="C200" s="18"/>
      <c r="D200" s="18"/>
      <c r="E200" s="18"/>
      <c r="F200" s="18"/>
    </row>
    <row r="201" spans="1:6" ht="19.5" customHeight="1">
      <c r="A201" s="5" t="s">
        <v>43</v>
      </c>
      <c r="B201" s="39" t="s">
        <v>255</v>
      </c>
      <c r="C201" s="71" t="s">
        <v>625</v>
      </c>
      <c r="D201" s="126">
        <v>1</v>
      </c>
      <c r="E201" s="10">
        <f>ROUND($I$28*D201,0)</f>
        <v>2819</v>
      </c>
      <c r="F201" s="10">
        <f>ROUND($I$33*D201,0)</f>
        <v>6503</v>
      </c>
    </row>
    <row r="202" spans="1:6" ht="19.5" customHeight="1">
      <c r="A202" s="31"/>
      <c r="B202" s="45"/>
      <c r="C202" s="18"/>
      <c r="D202" s="126"/>
      <c r="E202" s="10"/>
      <c r="F202" s="10"/>
    </row>
    <row r="203" spans="1:6" ht="19.5" customHeight="1">
      <c r="A203" s="5"/>
      <c r="B203" s="39"/>
      <c r="C203" s="9"/>
      <c r="D203" s="126"/>
      <c r="E203" s="10"/>
      <c r="F203" s="10"/>
    </row>
    <row r="204" spans="1:6" ht="19.5" customHeight="1">
      <c r="A204" s="5" t="s">
        <v>43</v>
      </c>
      <c r="B204" s="39" t="s">
        <v>256</v>
      </c>
      <c r="C204" s="71" t="s">
        <v>625</v>
      </c>
      <c r="D204" s="126">
        <v>1</v>
      </c>
      <c r="E204" s="10">
        <f>ROUND($I$28*D204,0)</f>
        <v>2819</v>
      </c>
      <c r="F204" s="10">
        <f>ROUND($I$33*D204,0)</f>
        <v>6503</v>
      </c>
    </row>
    <row r="205" spans="1:6" ht="19.5" customHeight="1">
      <c r="A205" s="31"/>
      <c r="B205" s="45"/>
      <c r="C205" s="9"/>
      <c r="D205" s="126"/>
      <c r="E205" s="10"/>
      <c r="F205" s="10"/>
    </row>
    <row r="206" spans="1:6" ht="19.5" customHeight="1">
      <c r="A206" s="3"/>
      <c r="B206" s="2"/>
      <c r="C206" s="18"/>
      <c r="D206" s="126"/>
      <c r="E206" s="10"/>
      <c r="F206" s="10"/>
    </row>
    <row r="207" spans="1:6" ht="19.5" customHeight="1">
      <c r="A207" s="5" t="s">
        <v>43</v>
      </c>
      <c r="B207" s="39" t="s">
        <v>257</v>
      </c>
      <c r="C207" s="71" t="s">
        <v>625</v>
      </c>
      <c r="D207" s="126">
        <v>1</v>
      </c>
      <c r="E207" s="10">
        <f>ROUND($I$28*D207,0)</f>
        <v>2819</v>
      </c>
      <c r="F207" s="10">
        <f>ROUND($I$33*D207,0)</f>
        <v>6503</v>
      </c>
    </row>
    <row r="208" spans="1:6" ht="19.5" customHeight="1">
      <c r="A208" s="31"/>
      <c r="B208" s="45"/>
      <c r="C208" s="18"/>
      <c r="D208" s="126"/>
      <c r="E208" s="10"/>
      <c r="F208" s="10"/>
    </row>
    <row r="209" spans="1:6" ht="19.5" customHeight="1">
      <c r="A209" s="3"/>
      <c r="B209" s="2"/>
      <c r="C209" s="18"/>
      <c r="D209" s="126"/>
      <c r="E209" s="10"/>
      <c r="F209" s="10"/>
    </row>
    <row r="210" spans="1:6" ht="19.5" customHeight="1">
      <c r="A210" s="28" t="s">
        <v>258</v>
      </c>
      <c r="B210" s="39" t="s">
        <v>206</v>
      </c>
      <c r="C210" s="71" t="s">
        <v>624</v>
      </c>
      <c r="D210" s="126">
        <v>2</v>
      </c>
      <c r="E210" s="10">
        <f>ROUND($I$28*D210,0)</f>
        <v>5638</v>
      </c>
      <c r="F210" s="10">
        <f>ROUND($I$33*D210,0)</f>
        <v>13007</v>
      </c>
    </row>
    <row r="211" spans="1:6" ht="19.5" customHeight="1">
      <c r="A211" s="3"/>
      <c r="B211" s="2"/>
      <c r="C211" s="18"/>
      <c r="D211" s="126"/>
      <c r="E211" s="10"/>
      <c r="F211" s="10"/>
    </row>
    <row r="212" spans="1:6" ht="19.5" customHeight="1">
      <c r="A212" s="3"/>
      <c r="B212" s="2"/>
      <c r="C212" s="18"/>
      <c r="D212" s="126"/>
      <c r="E212" s="10"/>
      <c r="F212" s="10"/>
    </row>
    <row r="213" spans="1:6" ht="19.5" customHeight="1">
      <c r="A213" s="28" t="s">
        <v>259</v>
      </c>
      <c r="B213" s="39" t="s">
        <v>207</v>
      </c>
      <c r="C213" s="71" t="s">
        <v>626</v>
      </c>
      <c r="D213" s="126">
        <v>0.5</v>
      </c>
      <c r="E213" s="10">
        <f>ROUND($I$28*D213,0)</f>
        <v>1410</v>
      </c>
      <c r="F213" s="10">
        <f>ROUND($I$33*D213,0)</f>
        <v>3252</v>
      </c>
    </row>
    <row r="214" spans="1:6" ht="19.5" customHeight="1">
      <c r="A214" s="3"/>
      <c r="B214" s="2"/>
      <c r="C214" s="9"/>
      <c r="D214" s="388"/>
      <c r="E214" s="10"/>
      <c r="F214" s="10"/>
    </row>
    <row r="215" spans="1:6" ht="19.5" customHeight="1">
      <c r="A215" s="3"/>
      <c r="B215" s="2"/>
      <c r="C215" s="9"/>
      <c r="D215" s="388"/>
      <c r="E215" s="10"/>
      <c r="F215" s="10"/>
    </row>
    <row r="216" spans="1:6" ht="19.5" customHeight="1">
      <c r="A216" s="28" t="s">
        <v>260</v>
      </c>
      <c r="B216" s="39" t="s">
        <v>261</v>
      </c>
      <c r="C216" s="71" t="s">
        <v>626</v>
      </c>
      <c r="D216" s="126">
        <v>0.5</v>
      </c>
      <c r="E216" s="10">
        <f>ROUND($I$28*D216,0)</f>
        <v>1410</v>
      </c>
      <c r="F216" s="10">
        <f>ROUND($I$33*D216,0)</f>
        <v>3252</v>
      </c>
    </row>
    <row r="217" spans="1:6" ht="19.5" customHeight="1">
      <c r="A217" s="3"/>
      <c r="B217" s="2"/>
      <c r="C217" s="9"/>
      <c r="D217" s="126"/>
      <c r="E217" s="10"/>
      <c r="F217" s="10"/>
    </row>
    <row r="218" spans="1:6" ht="19.5" customHeight="1">
      <c r="A218" s="3"/>
      <c r="B218" s="2"/>
      <c r="C218" s="48"/>
      <c r="D218" s="126"/>
      <c r="E218" s="10"/>
      <c r="F218" s="10"/>
    </row>
    <row r="219" spans="1:6" ht="19.5" customHeight="1">
      <c r="A219" s="28" t="s">
        <v>262</v>
      </c>
      <c r="B219" s="39" t="s">
        <v>90</v>
      </c>
      <c r="C219" s="71" t="s">
        <v>637</v>
      </c>
      <c r="D219" s="126">
        <v>0.1</v>
      </c>
      <c r="E219" s="10">
        <f>ROUND($I$28*D219,0)</f>
        <v>282</v>
      </c>
      <c r="F219" s="10">
        <f>ROUND($I$33*D219,0)</f>
        <v>650</v>
      </c>
    </row>
    <row r="220" spans="1:6" ht="19.5" customHeight="1">
      <c r="A220" s="3"/>
      <c r="B220" s="2"/>
      <c r="C220" s="44"/>
      <c r="D220" s="126"/>
      <c r="E220" s="10"/>
      <c r="F220" s="10"/>
    </row>
    <row r="221" spans="1:6" ht="19.5" customHeight="1">
      <c r="A221" s="31"/>
      <c r="B221" s="45"/>
      <c r="C221" s="9"/>
      <c r="D221" s="126"/>
      <c r="E221" s="10"/>
      <c r="F221" s="10"/>
    </row>
    <row r="222" spans="1:6" ht="19.5" customHeight="1">
      <c r="A222" s="28" t="s">
        <v>263</v>
      </c>
      <c r="B222" s="2" t="s">
        <v>92</v>
      </c>
      <c r="C222" s="71" t="s">
        <v>639</v>
      </c>
      <c r="D222" s="126">
        <v>0.1</v>
      </c>
      <c r="E222" s="10">
        <f>ROUND($I$28*D222,0)</f>
        <v>282</v>
      </c>
      <c r="F222" s="10">
        <f>ROUND($I$33*D222,0)</f>
        <v>650</v>
      </c>
    </row>
    <row r="223" spans="1:6" ht="19.5" customHeight="1">
      <c r="A223" s="31"/>
      <c r="B223" s="45"/>
      <c r="C223" s="45"/>
      <c r="D223" s="126"/>
      <c r="E223" s="10"/>
      <c r="F223" s="10"/>
    </row>
    <row r="224" spans="1:6" ht="19.5" customHeight="1">
      <c r="A224" s="6"/>
      <c r="B224" s="45"/>
      <c r="C224" s="3"/>
      <c r="D224" s="126"/>
      <c r="E224" s="10"/>
      <c r="F224" s="10"/>
    </row>
    <row r="225" spans="1:6" ht="19.5" customHeight="1">
      <c r="A225" s="28" t="s">
        <v>264</v>
      </c>
      <c r="B225" s="18" t="s">
        <v>78</v>
      </c>
      <c r="C225" s="71" t="s">
        <v>626</v>
      </c>
      <c r="D225" s="126">
        <v>0.5</v>
      </c>
      <c r="E225" s="10">
        <f>ROUND($I$28*D225,0)</f>
        <v>1410</v>
      </c>
      <c r="F225" s="10">
        <f>ROUND($I$33*D225,0)</f>
        <v>3252</v>
      </c>
    </row>
    <row r="226" spans="1:6" ht="19.5" customHeight="1">
      <c r="A226" s="3"/>
      <c r="B226" s="18"/>
      <c r="C226" s="3"/>
      <c r="D226" s="126"/>
      <c r="E226" s="10"/>
      <c r="F226" s="10"/>
    </row>
    <row r="227" spans="1:6" ht="19.5" customHeight="1">
      <c r="A227" s="3"/>
      <c r="B227" s="18"/>
      <c r="C227" s="3"/>
      <c r="D227" s="126"/>
      <c r="E227" s="10"/>
      <c r="F227" s="10"/>
    </row>
    <row r="228" spans="1:6" ht="19.5" customHeight="1">
      <c r="A228" s="28" t="s">
        <v>265</v>
      </c>
      <c r="B228" s="18" t="s">
        <v>266</v>
      </c>
      <c r="C228" s="71" t="s">
        <v>626</v>
      </c>
      <c r="D228" s="126">
        <v>0.5</v>
      </c>
      <c r="E228" s="10">
        <f>ROUND($I$28*D228,0)</f>
        <v>1410</v>
      </c>
      <c r="F228" s="10">
        <f>ROUND($I$33*D228,0)</f>
        <v>3252</v>
      </c>
    </row>
    <row r="229" spans="1:6" ht="19.5" customHeight="1">
      <c r="A229" s="3"/>
      <c r="B229" s="18"/>
      <c r="C229" s="11"/>
      <c r="D229" s="126"/>
      <c r="E229" s="18"/>
      <c r="F229" s="18"/>
    </row>
    <row r="230" spans="1:6" ht="19.5" customHeight="1">
      <c r="A230" s="3"/>
      <c r="B230" s="18"/>
      <c r="C230" s="2"/>
      <c r="D230" s="126"/>
      <c r="E230" s="18"/>
      <c r="F230" s="18"/>
    </row>
    <row r="231" spans="1:6" ht="19.5" customHeight="1">
      <c r="A231" s="27" t="s">
        <v>267</v>
      </c>
      <c r="B231" s="48" t="s">
        <v>268</v>
      </c>
      <c r="C231" s="11"/>
      <c r="D231" s="3"/>
      <c r="E231" s="18"/>
      <c r="F231" s="18"/>
    </row>
    <row r="232" spans="1:6" ht="19.5" customHeight="1">
      <c r="A232" s="28" t="s">
        <v>269</v>
      </c>
      <c r="B232" s="39" t="s">
        <v>205</v>
      </c>
      <c r="C232" s="2"/>
      <c r="D232" s="3"/>
      <c r="E232" s="18"/>
      <c r="F232" s="18"/>
    </row>
    <row r="233" spans="1:6" ht="19.5" customHeight="1">
      <c r="A233" s="5" t="s">
        <v>43</v>
      </c>
      <c r="B233" s="39" t="s">
        <v>255</v>
      </c>
      <c r="C233" s="71" t="s">
        <v>625</v>
      </c>
      <c r="D233" s="126">
        <v>1</v>
      </c>
      <c r="E233" s="10">
        <f>ROUND($I$35*D233,0)</f>
        <v>24675</v>
      </c>
      <c r="F233" s="10">
        <f>ROUND($I$40*D233,0)</f>
        <v>35087</v>
      </c>
    </row>
    <row r="234" spans="1:6" ht="19.5" customHeight="1">
      <c r="A234" s="31"/>
      <c r="B234" s="45"/>
      <c r="C234" s="2"/>
      <c r="D234" s="126"/>
      <c r="E234" s="10"/>
      <c r="F234" s="10"/>
    </row>
    <row r="235" spans="1:6" ht="19.5" customHeight="1">
      <c r="A235" s="5"/>
      <c r="B235" s="39"/>
      <c r="C235" s="9"/>
      <c r="D235" s="126"/>
      <c r="E235" s="10"/>
      <c r="F235" s="10"/>
    </row>
    <row r="236" spans="1:6" ht="19.5" customHeight="1">
      <c r="A236" s="5" t="s">
        <v>43</v>
      </c>
      <c r="B236" s="39" t="s">
        <v>256</v>
      </c>
      <c r="C236" s="71" t="s">
        <v>625</v>
      </c>
      <c r="D236" s="126">
        <v>1</v>
      </c>
      <c r="E236" s="10">
        <f>ROUND($I$35*D236,0)</f>
        <v>24675</v>
      </c>
      <c r="F236" s="10">
        <f>ROUND($I$40*D236,0)</f>
        <v>35087</v>
      </c>
    </row>
    <row r="237" spans="1:6" ht="19.5" customHeight="1">
      <c r="A237" s="31"/>
      <c r="B237" s="45"/>
      <c r="C237" s="9"/>
      <c r="D237" s="126"/>
      <c r="E237" s="10"/>
      <c r="F237" s="10"/>
    </row>
    <row r="238" spans="1:6" ht="19.5" customHeight="1">
      <c r="A238" s="3"/>
      <c r="B238" s="2"/>
      <c r="C238" s="2"/>
      <c r="D238" s="126"/>
      <c r="E238" s="10"/>
      <c r="F238" s="10"/>
    </row>
    <row r="239" spans="1:6" ht="19.5" customHeight="1">
      <c r="A239" s="5" t="s">
        <v>43</v>
      </c>
      <c r="B239" s="39" t="s">
        <v>257</v>
      </c>
      <c r="C239" s="71" t="s">
        <v>625</v>
      </c>
      <c r="D239" s="126">
        <v>1</v>
      </c>
      <c r="E239" s="10">
        <f>ROUND($I$35*D239,0)</f>
        <v>24675</v>
      </c>
      <c r="F239" s="10">
        <f>ROUND($I$40*D239,0)</f>
        <v>35087</v>
      </c>
    </row>
    <row r="240" spans="1:6" ht="19.5" customHeight="1">
      <c r="A240" s="3"/>
      <c r="B240" s="2"/>
      <c r="C240" s="45"/>
      <c r="D240" s="126"/>
      <c r="E240" s="10"/>
      <c r="F240" s="10"/>
    </row>
    <row r="241" spans="1:6" ht="19.5" customHeight="1">
      <c r="A241" s="3"/>
      <c r="B241" s="2"/>
      <c r="C241" s="9"/>
      <c r="D241" s="126"/>
      <c r="E241" s="10"/>
      <c r="F241" s="10"/>
    </row>
    <row r="242" spans="1:6" ht="19.5" customHeight="1">
      <c r="A242" s="28" t="s">
        <v>270</v>
      </c>
      <c r="B242" s="39" t="s">
        <v>206</v>
      </c>
      <c r="C242" s="71" t="s">
        <v>624</v>
      </c>
      <c r="D242" s="126">
        <v>1</v>
      </c>
      <c r="E242" s="10">
        <f>ROUND($I$35*D242,0)</f>
        <v>24675</v>
      </c>
      <c r="F242" s="10">
        <f>ROUND($I$40*D242,0)</f>
        <v>35087</v>
      </c>
    </row>
    <row r="243" spans="1:6" ht="19.5" customHeight="1">
      <c r="A243" s="3"/>
      <c r="B243" s="2"/>
      <c r="C243" s="9"/>
      <c r="D243" s="126"/>
      <c r="E243" s="10"/>
      <c r="F243" s="10"/>
    </row>
    <row r="244" spans="1:6" ht="19.5" customHeight="1">
      <c r="A244" s="3"/>
      <c r="B244" s="2"/>
      <c r="C244" s="45"/>
      <c r="D244" s="126"/>
      <c r="E244" s="10"/>
      <c r="F244" s="10"/>
    </row>
    <row r="245" spans="1:6" ht="19.5" customHeight="1">
      <c r="A245" s="28" t="s">
        <v>271</v>
      </c>
      <c r="B245" s="39" t="s">
        <v>207</v>
      </c>
      <c r="C245" s="71" t="s">
        <v>626</v>
      </c>
      <c r="D245" s="126">
        <v>1</v>
      </c>
      <c r="E245" s="10">
        <f>ROUND($I$35*D245,0)</f>
        <v>24675</v>
      </c>
      <c r="F245" s="10">
        <f>ROUND($I$40*D245,0)</f>
        <v>35087</v>
      </c>
    </row>
    <row r="246" spans="1:6" ht="19.5" customHeight="1">
      <c r="A246" s="31"/>
      <c r="B246" s="2"/>
      <c r="C246" s="9"/>
      <c r="D246" s="126"/>
      <c r="E246" s="10"/>
      <c r="F246" s="10"/>
    </row>
    <row r="247" spans="1:6" ht="19.5" customHeight="1">
      <c r="A247" s="31"/>
      <c r="B247" s="2"/>
      <c r="C247" s="18"/>
      <c r="D247" s="126"/>
      <c r="E247" s="10"/>
      <c r="F247" s="10"/>
    </row>
    <row r="248" spans="1:6" ht="19.5" customHeight="1">
      <c r="A248" s="28" t="s">
        <v>272</v>
      </c>
      <c r="B248" s="39" t="s">
        <v>90</v>
      </c>
      <c r="C248" s="71" t="s">
        <v>637</v>
      </c>
      <c r="D248" s="126">
        <v>1</v>
      </c>
      <c r="E248" s="10">
        <f>ROUND($I$35*D248,0)</f>
        <v>24675</v>
      </c>
      <c r="F248" s="10">
        <f>ROUND($I$40*D248,0)</f>
        <v>35087</v>
      </c>
    </row>
    <row r="249" spans="1:6" ht="19.5" customHeight="1">
      <c r="A249" s="31"/>
      <c r="B249" s="45"/>
      <c r="C249" s="9"/>
      <c r="D249" s="126"/>
      <c r="E249" s="10"/>
      <c r="F249" s="10"/>
    </row>
    <row r="250" spans="1:6" ht="19.5" customHeight="1">
      <c r="A250" s="31"/>
      <c r="B250" s="45"/>
      <c r="C250" s="18"/>
      <c r="D250" s="126"/>
      <c r="E250" s="10"/>
      <c r="F250" s="10"/>
    </row>
    <row r="251" spans="1:6" ht="19.5" customHeight="1">
      <c r="A251" s="28" t="s">
        <v>273</v>
      </c>
      <c r="B251" s="2" t="s">
        <v>92</v>
      </c>
      <c r="C251" s="71" t="s">
        <v>639</v>
      </c>
      <c r="D251" s="126">
        <v>1</v>
      </c>
      <c r="E251" s="10">
        <f>ROUND($I$35*D251,0)</f>
        <v>24675</v>
      </c>
      <c r="F251" s="10">
        <f>ROUND($I$40*D251,0)</f>
        <v>35087</v>
      </c>
    </row>
    <row r="252" spans="1:6" ht="19.5" customHeight="1">
      <c r="A252" s="31"/>
      <c r="B252" s="2"/>
      <c r="C252" s="9"/>
      <c r="D252" s="126"/>
      <c r="E252" s="10"/>
      <c r="F252" s="10"/>
    </row>
    <row r="253" spans="1:6" ht="19.5" customHeight="1">
      <c r="A253" s="31"/>
      <c r="B253" s="2"/>
      <c r="C253" s="18"/>
      <c r="D253" s="126"/>
      <c r="E253" s="10"/>
      <c r="F253" s="10"/>
    </row>
    <row r="254" spans="1:6" ht="19.5" customHeight="1">
      <c r="A254" s="28" t="s">
        <v>274</v>
      </c>
      <c r="B254" s="39" t="s">
        <v>261</v>
      </c>
      <c r="C254" s="71" t="s">
        <v>626</v>
      </c>
      <c r="D254" s="126">
        <v>1</v>
      </c>
      <c r="E254" s="10">
        <f>ROUND($I$35*D254,0)</f>
        <v>24675</v>
      </c>
      <c r="F254" s="10">
        <f>ROUND($I$40*D254,0)</f>
        <v>35087</v>
      </c>
    </row>
    <row r="255" spans="1:6" ht="19.5" customHeight="1">
      <c r="A255" s="3"/>
      <c r="B255" s="2"/>
      <c r="C255" s="18"/>
      <c r="D255" s="126"/>
      <c r="E255" s="10"/>
      <c r="F255" s="10"/>
    </row>
    <row r="256" spans="1:6" ht="19.5" customHeight="1">
      <c r="A256" s="3"/>
      <c r="B256" s="2"/>
      <c r="C256" s="9"/>
      <c r="D256" s="126"/>
      <c r="E256" s="10"/>
      <c r="F256" s="10"/>
    </row>
    <row r="257" spans="1:6" ht="19.5" customHeight="1">
      <c r="A257" s="28" t="s">
        <v>275</v>
      </c>
      <c r="B257" s="18" t="s">
        <v>78</v>
      </c>
      <c r="C257" s="71" t="s">
        <v>626</v>
      </c>
      <c r="D257" s="126">
        <v>1</v>
      </c>
      <c r="E257" s="10">
        <f>ROUND($I$35*D257,0)</f>
        <v>24675</v>
      </c>
      <c r="F257" s="10">
        <f>ROUND($I$40*D257,0)</f>
        <v>35087</v>
      </c>
    </row>
    <row r="258" spans="1:6" ht="19.5" customHeight="1">
      <c r="A258" s="3"/>
      <c r="B258" s="2"/>
      <c r="C258" s="18"/>
      <c r="D258" s="126"/>
      <c r="E258" s="10"/>
      <c r="F258" s="10"/>
    </row>
    <row r="259" spans="1:6" ht="19.5" customHeight="1">
      <c r="A259" s="3"/>
      <c r="B259" s="2"/>
      <c r="C259" s="9"/>
      <c r="D259" s="126"/>
      <c r="E259" s="10"/>
      <c r="F259" s="10"/>
    </row>
    <row r="260" spans="1:6" ht="19.5" customHeight="1">
      <c r="A260" s="28" t="s">
        <v>276</v>
      </c>
      <c r="B260" s="18" t="s">
        <v>266</v>
      </c>
      <c r="C260" s="71" t="s">
        <v>626</v>
      </c>
      <c r="D260" s="126">
        <v>1</v>
      </c>
      <c r="E260" s="10">
        <f>ROUND($I$35*D260,0)</f>
        <v>24675</v>
      </c>
      <c r="F260" s="10">
        <f>ROUND($I$40*D260,0)</f>
        <v>35087</v>
      </c>
    </row>
    <row r="261" spans="1:6" ht="19.5" customHeight="1">
      <c r="A261" s="3"/>
      <c r="B261" s="2"/>
      <c r="C261" s="18"/>
      <c r="D261" s="126"/>
      <c r="E261" s="18"/>
      <c r="F261" s="18"/>
    </row>
    <row r="262" spans="1:6" ht="19.5" customHeight="1">
      <c r="A262" s="3"/>
      <c r="B262" s="2"/>
      <c r="C262" s="18"/>
      <c r="D262" s="388"/>
      <c r="E262" s="18"/>
      <c r="F262" s="18"/>
    </row>
    <row r="263" spans="1:6" ht="19.5" customHeight="1">
      <c r="A263" s="27" t="s">
        <v>277</v>
      </c>
      <c r="B263" s="48" t="s">
        <v>278</v>
      </c>
      <c r="C263" s="18"/>
      <c r="D263" s="388"/>
      <c r="E263" s="18"/>
      <c r="F263" s="18"/>
    </row>
    <row r="264" spans="1:6" ht="19.5" customHeight="1">
      <c r="A264" s="28" t="s">
        <v>279</v>
      </c>
      <c r="B264" s="39" t="s">
        <v>205</v>
      </c>
      <c r="C264" s="18"/>
      <c r="D264" s="388"/>
      <c r="E264" s="18"/>
      <c r="F264" s="18"/>
    </row>
    <row r="265" spans="1:6" ht="19.5" customHeight="1">
      <c r="A265" s="5" t="s">
        <v>43</v>
      </c>
      <c r="B265" s="39" t="s">
        <v>255</v>
      </c>
      <c r="C265" s="71" t="s">
        <v>625</v>
      </c>
      <c r="D265" s="126">
        <v>1</v>
      </c>
      <c r="E265" s="10">
        <f>ROUND($I$42*D265,0)</f>
        <v>49350</v>
      </c>
      <c r="F265" s="10">
        <f>ROUND($I$47*D265,0)</f>
        <v>70173</v>
      </c>
    </row>
    <row r="266" spans="1:6" ht="19.5" customHeight="1">
      <c r="A266" s="31"/>
      <c r="B266" s="45"/>
      <c r="C266" s="86"/>
      <c r="D266" s="126"/>
      <c r="E266" s="10"/>
      <c r="F266" s="10"/>
    </row>
    <row r="267" spans="1:6" ht="19.5" customHeight="1">
      <c r="A267" s="5"/>
      <c r="B267" s="39"/>
      <c r="C267" s="49"/>
      <c r="D267" s="126"/>
      <c r="E267" s="10"/>
      <c r="F267" s="10"/>
    </row>
    <row r="268" spans="1:6" ht="19.5" customHeight="1">
      <c r="A268" s="5" t="s">
        <v>43</v>
      </c>
      <c r="B268" s="39" t="s">
        <v>256</v>
      </c>
      <c r="C268" s="71" t="s">
        <v>625</v>
      </c>
      <c r="D268" s="126">
        <v>1.5</v>
      </c>
      <c r="E268" s="10">
        <f>ROUND($I$42*D268,0)</f>
        <v>74026</v>
      </c>
      <c r="F268" s="10">
        <f>ROUND($I$47*D268,0)</f>
        <v>105260</v>
      </c>
    </row>
    <row r="269" spans="1:6" ht="19.5" customHeight="1">
      <c r="A269" s="31"/>
      <c r="B269" s="45"/>
      <c r="C269" s="9"/>
      <c r="D269" s="126"/>
      <c r="E269" s="10"/>
      <c r="F269" s="10"/>
    </row>
    <row r="270" spans="1:6" ht="19.5" customHeight="1">
      <c r="A270" s="28"/>
      <c r="B270" s="44"/>
      <c r="C270" s="9"/>
      <c r="D270" s="126"/>
      <c r="E270" s="10"/>
      <c r="F270" s="10"/>
    </row>
    <row r="271" spans="1:6" ht="19.5" customHeight="1">
      <c r="A271" s="5" t="s">
        <v>43</v>
      </c>
      <c r="B271" s="39" t="s">
        <v>257</v>
      </c>
      <c r="C271" s="71" t="s">
        <v>625</v>
      </c>
      <c r="D271" s="126">
        <v>1.5</v>
      </c>
      <c r="E271" s="10">
        <f>ROUND($I$42*D271,0)</f>
        <v>74026</v>
      </c>
      <c r="F271" s="10">
        <f>ROUND($I$47*D271,0)</f>
        <v>105260</v>
      </c>
    </row>
    <row r="272" spans="1:6" ht="19.5" customHeight="1">
      <c r="A272" s="3"/>
      <c r="B272" s="2"/>
      <c r="C272" s="9"/>
      <c r="D272" s="126"/>
      <c r="E272" s="10"/>
      <c r="F272" s="10"/>
    </row>
    <row r="273" spans="1:6" ht="19.5" customHeight="1">
      <c r="A273" s="28"/>
      <c r="B273" s="44"/>
      <c r="C273" s="18"/>
      <c r="D273" s="126"/>
      <c r="E273" s="10"/>
      <c r="F273" s="10"/>
    </row>
    <row r="274" spans="1:6" ht="19.5" customHeight="1">
      <c r="A274" s="28" t="s">
        <v>280</v>
      </c>
      <c r="B274" s="39" t="s">
        <v>206</v>
      </c>
      <c r="C274" s="71" t="s">
        <v>624</v>
      </c>
      <c r="D274" s="126">
        <v>1.5</v>
      </c>
      <c r="E274" s="10">
        <f>ROUND($I$42*D274,0)</f>
        <v>74026</v>
      </c>
      <c r="F274" s="10">
        <f>ROUND($I$47*D274,0)</f>
        <v>105260</v>
      </c>
    </row>
    <row r="275" spans="1:6" ht="19.5" customHeight="1">
      <c r="A275" s="3"/>
      <c r="B275" s="2"/>
      <c r="C275" s="4"/>
      <c r="D275" s="126"/>
      <c r="E275" s="10"/>
      <c r="F275" s="10"/>
    </row>
    <row r="276" spans="1:6" ht="19.5" customHeight="1">
      <c r="A276" s="28"/>
      <c r="B276" s="44"/>
      <c r="C276" s="9"/>
      <c r="D276" s="126"/>
      <c r="E276" s="10"/>
      <c r="F276" s="10"/>
    </row>
    <row r="277" spans="1:6" ht="19.5" customHeight="1">
      <c r="A277" s="28" t="s">
        <v>281</v>
      </c>
      <c r="B277" s="39" t="s">
        <v>207</v>
      </c>
      <c r="C277" s="71" t="s">
        <v>626</v>
      </c>
      <c r="D277" s="126">
        <v>1.5</v>
      </c>
      <c r="E277" s="10">
        <f>ROUND($I$42*D277,0)</f>
        <v>74026</v>
      </c>
      <c r="F277" s="10">
        <f>ROUND($I$47*D277,0)</f>
        <v>105260</v>
      </c>
    </row>
    <row r="278" spans="1:6" ht="19.5" customHeight="1">
      <c r="A278" s="3"/>
      <c r="B278" s="2"/>
      <c r="C278" s="45"/>
      <c r="D278" s="126"/>
      <c r="E278" s="10"/>
      <c r="F278" s="10"/>
    </row>
    <row r="279" spans="1:6" ht="19.5" customHeight="1">
      <c r="A279" s="31"/>
      <c r="B279" s="45"/>
      <c r="C279" s="11"/>
      <c r="D279" s="126"/>
      <c r="E279" s="10"/>
      <c r="F279" s="10"/>
    </row>
    <row r="280" spans="1:6" ht="19.5" customHeight="1">
      <c r="A280" s="28" t="s">
        <v>282</v>
      </c>
      <c r="B280" s="39" t="s">
        <v>261</v>
      </c>
      <c r="C280" s="71" t="s">
        <v>626</v>
      </c>
      <c r="D280" s="126">
        <v>1.5</v>
      </c>
      <c r="E280" s="10">
        <f>ROUND($I$42*D280,0)</f>
        <v>74026</v>
      </c>
      <c r="F280" s="10">
        <f>ROUND($I$47*D280,0)</f>
        <v>105260</v>
      </c>
    </row>
    <row r="281" spans="1:6" ht="19.5" customHeight="1">
      <c r="A281" s="31"/>
      <c r="B281" s="2"/>
      <c r="C281" s="11"/>
      <c r="D281" s="126"/>
      <c r="E281" s="10"/>
      <c r="F281" s="10"/>
    </row>
    <row r="282" spans="1:6" ht="19.5" customHeight="1">
      <c r="A282" s="85"/>
      <c r="B282" s="119"/>
      <c r="C282" s="18"/>
      <c r="D282" s="126"/>
      <c r="E282" s="10"/>
      <c r="F282" s="10"/>
    </row>
    <row r="283" spans="1:6" ht="19.5" customHeight="1">
      <c r="A283" s="28" t="s">
        <v>283</v>
      </c>
      <c r="B283" s="39" t="s">
        <v>90</v>
      </c>
      <c r="C283" s="71" t="s">
        <v>637</v>
      </c>
      <c r="D283" s="126">
        <v>0.17</v>
      </c>
      <c r="E283" s="10">
        <f>ROUND($I$42*D283,0)</f>
        <v>8390</v>
      </c>
      <c r="F283" s="10">
        <f>ROUND($I$47*D283,0)</f>
        <v>11929</v>
      </c>
    </row>
    <row r="284" spans="1:6" ht="19.5" customHeight="1">
      <c r="A284" s="3"/>
      <c r="B284" s="2"/>
      <c r="C284" s="11"/>
      <c r="D284" s="126"/>
      <c r="E284" s="10"/>
      <c r="F284" s="10"/>
    </row>
    <row r="285" spans="1:6" ht="19.5" customHeight="1">
      <c r="A285" s="3"/>
      <c r="B285" s="50"/>
      <c r="C285" s="44"/>
      <c r="D285" s="126"/>
      <c r="E285" s="10"/>
      <c r="F285" s="10"/>
    </row>
    <row r="286" spans="1:6" ht="19.5" customHeight="1">
      <c r="A286" s="28" t="s">
        <v>284</v>
      </c>
      <c r="B286" s="2" t="s">
        <v>92</v>
      </c>
      <c r="C286" s="71" t="s">
        <v>639</v>
      </c>
      <c r="D286" s="126">
        <v>0.17</v>
      </c>
      <c r="E286" s="10">
        <f>ROUND($I$42*D286,0)</f>
        <v>8390</v>
      </c>
      <c r="F286" s="10">
        <f>ROUND($I$47*D286,0)</f>
        <v>11929</v>
      </c>
    </row>
    <row r="287" spans="1:6" ht="19.5" customHeight="1">
      <c r="A287" s="3"/>
      <c r="B287" s="51"/>
      <c r="C287" s="39"/>
      <c r="D287" s="126"/>
      <c r="E287" s="10"/>
      <c r="F287" s="10"/>
    </row>
    <row r="288" spans="1:6" ht="19.5" customHeight="1">
      <c r="A288" s="3"/>
      <c r="B288" s="51"/>
      <c r="C288" s="9"/>
      <c r="D288" s="126"/>
      <c r="E288" s="10"/>
      <c r="F288" s="10"/>
    </row>
    <row r="289" spans="1:6" ht="19.5" customHeight="1">
      <c r="A289" s="28" t="s">
        <v>285</v>
      </c>
      <c r="B289" s="18" t="s">
        <v>78</v>
      </c>
      <c r="C289" s="71" t="s">
        <v>626</v>
      </c>
      <c r="D289" s="126">
        <v>1.5</v>
      </c>
      <c r="E289" s="10">
        <f>ROUND($I$42*D289,0)</f>
        <v>74026</v>
      </c>
      <c r="F289" s="10">
        <f>ROUND($I$47*D289,0)</f>
        <v>105260</v>
      </c>
    </row>
    <row r="290" spans="1:6" ht="19.5" customHeight="1">
      <c r="A290" s="31"/>
      <c r="B290" s="45"/>
      <c r="C290" s="9"/>
      <c r="D290" s="126"/>
      <c r="E290" s="10"/>
      <c r="F290" s="10"/>
    </row>
    <row r="291" spans="1:6" ht="19.5" customHeight="1">
      <c r="A291" s="3"/>
      <c r="B291" s="2"/>
      <c r="C291" s="18"/>
      <c r="D291" s="388"/>
      <c r="E291" s="10"/>
      <c r="F291" s="10"/>
    </row>
    <row r="292" spans="1:6" ht="19.5" customHeight="1">
      <c r="A292" s="28" t="s">
        <v>286</v>
      </c>
      <c r="B292" s="18" t="s">
        <v>266</v>
      </c>
      <c r="C292" s="71" t="s">
        <v>626</v>
      </c>
      <c r="D292" s="126">
        <v>1.5</v>
      </c>
      <c r="E292" s="10">
        <f>ROUND($I$42*D292,0)</f>
        <v>74026</v>
      </c>
      <c r="F292" s="10">
        <f>ROUND($I$47*D292,0)</f>
        <v>105260</v>
      </c>
    </row>
    <row r="293" spans="1:6" ht="19.5" customHeight="1">
      <c r="A293" s="3"/>
      <c r="B293" s="2"/>
      <c r="C293" s="18"/>
      <c r="D293" s="126"/>
      <c r="E293" s="18"/>
      <c r="F293" s="18"/>
    </row>
    <row r="294" spans="1:6" ht="19.5" customHeight="1">
      <c r="A294" s="3"/>
      <c r="B294" s="2"/>
      <c r="C294" s="9"/>
      <c r="D294" s="126"/>
      <c r="E294" s="18"/>
      <c r="F294" s="18"/>
    </row>
    <row r="295" spans="1:6" ht="38.25" customHeight="1">
      <c r="A295" s="31" t="s">
        <v>287</v>
      </c>
      <c r="B295" s="2" t="s">
        <v>288</v>
      </c>
      <c r="C295" s="71" t="s">
        <v>648</v>
      </c>
      <c r="D295" s="126"/>
      <c r="E295" s="10">
        <f>$I$49</f>
        <v>4541</v>
      </c>
      <c r="F295" s="10">
        <f>$I$54</f>
        <v>6313.5</v>
      </c>
    </row>
    <row r="296" spans="1:6" ht="19.5" customHeight="1">
      <c r="A296" s="3"/>
      <c r="B296" s="2"/>
      <c r="C296" s="18"/>
      <c r="D296" s="388"/>
      <c r="E296" s="18"/>
      <c r="F296" s="18"/>
    </row>
    <row r="297" spans="1:6" ht="19.5" customHeight="1">
      <c r="A297" s="409"/>
      <c r="B297" s="437"/>
      <c r="C297" s="12"/>
      <c r="D297" s="68"/>
      <c r="E297" s="68"/>
      <c r="F297" s="68"/>
    </row>
  </sheetData>
  <sheetProtection/>
  <mergeCells count="7">
    <mergeCell ref="A2:I2"/>
    <mergeCell ref="A58:A59"/>
    <mergeCell ref="B58:B59"/>
    <mergeCell ref="C58:C59"/>
    <mergeCell ref="D58:D59"/>
    <mergeCell ref="E58:F58"/>
    <mergeCell ref="A4:I4"/>
  </mergeCells>
  <printOptions/>
  <pageMargins left="0.56" right="0.18" top="0.4" bottom="0.54" header="0.17" footer="0.16"/>
  <pageSetup horizontalDpi="600" verticalDpi="600" orientation="landscape" paperSize="9" r:id="rId1"/>
  <headerFooter alignWithMargins="0">
    <oddFooter>&amp;CPage 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25">
      <selection activeCell="A18" sqref="A18:IV18"/>
    </sheetView>
  </sheetViews>
  <sheetFormatPr defaultColWidth="9.140625" defaultRowHeight="19.5" customHeight="1"/>
  <cols>
    <col min="1" max="1" width="5.8515625" style="206" customWidth="1"/>
    <col min="2" max="2" width="39.7109375" style="206" customWidth="1"/>
    <col min="3" max="3" width="9.140625" style="206" customWidth="1"/>
    <col min="4" max="4" width="6.421875" style="206" customWidth="1"/>
    <col min="5" max="5" width="7.28125" style="206" customWidth="1"/>
    <col min="6" max="6" width="7.421875" style="226" customWidth="1"/>
    <col min="7" max="7" width="5.8515625" style="206" customWidth="1"/>
    <col min="8" max="8" width="6.28125" style="206" customWidth="1"/>
    <col min="9" max="9" width="6.7109375" style="206" customWidth="1"/>
    <col min="10" max="10" width="8.00390625" style="206" customWidth="1"/>
    <col min="11" max="11" width="7.421875" style="206" customWidth="1"/>
    <col min="12" max="12" width="10.28125" style="206" customWidth="1"/>
    <col min="13" max="13" width="8.00390625" style="206" customWidth="1"/>
    <col min="14" max="14" width="7.421875" style="226" customWidth="1"/>
    <col min="15" max="15" width="7.28125" style="206" customWidth="1"/>
    <col min="16" max="16" width="10.140625" style="231" customWidth="1"/>
    <col min="17" max="18" width="10.140625" style="226" customWidth="1"/>
    <col min="19" max="19" width="6.57421875" style="232" customWidth="1"/>
    <col min="20" max="20" width="7.00390625" style="206" customWidth="1"/>
    <col min="21" max="21" width="6.421875" style="206" customWidth="1"/>
    <col min="22" max="22" width="9.7109375" style="226" customWidth="1"/>
    <col min="23" max="23" width="9.7109375" style="206" customWidth="1"/>
    <col min="24" max="24" width="8.8515625" style="206" customWidth="1"/>
    <col min="25" max="25" width="10.57421875" style="206" customWidth="1"/>
    <col min="26" max="16384" width="9.140625" style="206" customWidth="1"/>
  </cols>
  <sheetData>
    <row r="1" spans="1:24" ht="19.5" customHeight="1">
      <c r="A1" s="663" t="s">
        <v>544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</row>
    <row r="2" spans="1:24" ht="35.25" customHeight="1">
      <c r="A2" s="657" t="s">
        <v>7</v>
      </c>
      <c r="B2" s="657" t="s">
        <v>490</v>
      </c>
      <c r="C2" s="656" t="s">
        <v>511</v>
      </c>
      <c r="D2" s="665" t="s">
        <v>488</v>
      </c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7"/>
      <c r="S2" s="664" t="s">
        <v>513</v>
      </c>
      <c r="T2" s="664"/>
      <c r="U2" s="664"/>
      <c r="V2" s="656" t="s">
        <v>550</v>
      </c>
      <c r="W2" s="656" t="s">
        <v>551</v>
      </c>
      <c r="X2" s="656" t="s">
        <v>552</v>
      </c>
    </row>
    <row r="3" spans="1:25" ht="41.25" customHeight="1">
      <c r="A3" s="657"/>
      <c r="B3" s="657"/>
      <c r="C3" s="657"/>
      <c r="D3" s="659" t="s">
        <v>489</v>
      </c>
      <c r="E3" s="660"/>
      <c r="F3" s="660"/>
      <c r="G3" s="660"/>
      <c r="H3" s="660"/>
      <c r="I3" s="661"/>
      <c r="J3" s="669" t="s">
        <v>495</v>
      </c>
      <c r="K3" s="669"/>
      <c r="L3" s="669"/>
      <c r="M3" s="669"/>
      <c r="N3" s="669"/>
      <c r="O3" s="669"/>
      <c r="P3" s="678" t="s">
        <v>512</v>
      </c>
      <c r="Q3" s="678"/>
      <c r="R3" s="678"/>
      <c r="S3" s="656" t="s">
        <v>508</v>
      </c>
      <c r="T3" s="656" t="s">
        <v>514</v>
      </c>
      <c r="U3" s="668" t="s">
        <v>515</v>
      </c>
      <c r="V3" s="656"/>
      <c r="W3" s="656"/>
      <c r="X3" s="656"/>
      <c r="Y3" s="207"/>
    </row>
    <row r="4" spans="1:24" ht="51.75" customHeight="1">
      <c r="A4" s="657"/>
      <c r="B4" s="657"/>
      <c r="C4" s="657"/>
      <c r="D4" s="270" t="s">
        <v>496</v>
      </c>
      <c r="E4" s="271"/>
      <c r="F4" s="272"/>
      <c r="G4" s="676" t="s">
        <v>497</v>
      </c>
      <c r="H4" s="676"/>
      <c r="I4" s="676"/>
      <c r="J4" s="658" t="s">
        <v>503</v>
      </c>
      <c r="K4" s="680" t="s">
        <v>498</v>
      </c>
      <c r="L4" s="680"/>
      <c r="M4" s="680"/>
      <c r="N4" s="680"/>
      <c r="O4" s="680"/>
      <c r="P4" s="677" t="s">
        <v>541</v>
      </c>
      <c r="Q4" s="677" t="s">
        <v>542</v>
      </c>
      <c r="R4" s="677" t="s">
        <v>543</v>
      </c>
      <c r="S4" s="656"/>
      <c r="T4" s="657"/>
      <c r="U4" s="669"/>
      <c r="V4" s="656"/>
      <c r="W4" s="656"/>
      <c r="X4" s="656"/>
    </row>
    <row r="5" spans="1:24" ht="47.25" customHeight="1">
      <c r="A5" s="657"/>
      <c r="B5" s="657"/>
      <c r="C5" s="657"/>
      <c r="D5" s="662" t="s">
        <v>500</v>
      </c>
      <c r="E5" s="662" t="s">
        <v>539</v>
      </c>
      <c r="F5" s="673" t="s">
        <v>538</v>
      </c>
      <c r="G5" s="662" t="s">
        <v>501</v>
      </c>
      <c r="H5" s="672" t="s">
        <v>193</v>
      </c>
      <c r="I5" s="672"/>
      <c r="J5" s="658"/>
      <c r="K5" s="670" t="s">
        <v>507</v>
      </c>
      <c r="L5" s="670" t="s">
        <v>540</v>
      </c>
      <c r="M5" s="670" t="s">
        <v>504</v>
      </c>
      <c r="N5" s="670" t="s">
        <v>545</v>
      </c>
      <c r="O5" s="670" t="s">
        <v>505</v>
      </c>
      <c r="P5" s="679"/>
      <c r="Q5" s="679"/>
      <c r="R5" s="677"/>
      <c r="S5" s="656"/>
      <c r="T5" s="657"/>
      <c r="U5" s="669"/>
      <c r="V5" s="656"/>
      <c r="W5" s="656"/>
      <c r="X5" s="656"/>
    </row>
    <row r="6" spans="1:24" ht="48.75" customHeight="1">
      <c r="A6" s="657"/>
      <c r="B6" s="657"/>
      <c r="C6" s="657"/>
      <c r="D6" s="662"/>
      <c r="E6" s="675"/>
      <c r="F6" s="674"/>
      <c r="G6" s="662"/>
      <c r="H6" s="208" t="s">
        <v>537</v>
      </c>
      <c r="I6" s="209" t="s">
        <v>502</v>
      </c>
      <c r="J6" s="658"/>
      <c r="K6" s="670"/>
      <c r="L6" s="671"/>
      <c r="M6" s="670"/>
      <c r="N6" s="670"/>
      <c r="O6" s="670"/>
      <c r="P6" s="679"/>
      <c r="Q6" s="679"/>
      <c r="R6" s="677"/>
      <c r="S6" s="656"/>
      <c r="T6" s="657"/>
      <c r="U6" s="669"/>
      <c r="V6" s="656"/>
      <c r="W6" s="656"/>
      <c r="X6" s="656"/>
    </row>
    <row r="7" spans="1:24" s="217" customFormat="1" ht="19.5" customHeight="1">
      <c r="A7" s="210">
        <v>1</v>
      </c>
      <c r="B7" s="211" t="s">
        <v>94</v>
      </c>
      <c r="C7" s="210"/>
      <c r="D7" s="212"/>
      <c r="E7" s="212"/>
      <c r="F7" s="245"/>
      <c r="G7" s="212"/>
      <c r="H7" s="213"/>
      <c r="I7" s="213"/>
      <c r="J7" s="214"/>
      <c r="K7" s="214"/>
      <c r="L7" s="214"/>
      <c r="M7" s="215"/>
      <c r="N7" s="214"/>
      <c r="O7" s="216"/>
      <c r="P7" s="244"/>
      <c r="Q7" s="244"/>
      <c r="R7" s="244"/>
      <c r="S7" s="214"/>
      <c r="T7" s="215"/>
      <c r="U7" s="214"/>
      <c r="V7" s="214"/>
      <c r="W7" s="214"/>
      <c r="X7" s="214"/>
    </row>
    <row r="8" spans="1:24" ht="19.5" customHeight="1">
      <c r="A8" s="218" t="s">
        <v>20</v>
      </c>
      <c r="B8" s="219" t="s">
        <v>96</v>
      </c>
      <c r="C8" s="218"/>
      <c r="D8" s="220"/>
      <c r="E8" s="220"/>
      <c r="F8" s="246"/>
      <c r="G8" s="220"/>
      <c r="H8" s="221"/>
      <c r="I8" s="221"/>
      <c r="J8" s="221"/>
      <c r="K8" s="221"/>
      <c r="L8" s="221"/>
      <c r="M8" s="222"/>
      <c r="N8" s="221"/>
      <c r="O8" s="223"/>
      <c r="P8" s="222"/>
      <c r="Q8" s="222"/>
      <c r="R8" s="222"/>
      <c r="S8" s="221"/>
      <c r="T8" s="222"/>
      <c r="U8" s="221"/>
      <c r="V8" s="221"/>
      <c r="W8" s="221"/>
      <c r="X8" s="221"/>
    </row>
    <row r="9" spans="1:24" ht="18" customHeight="1">
      <c r="A9" s="218" t="s">
        <v>516</v>
      </c>
      <c r="B9" s="185" t="s">
        <v>99</v>
      </c>
      <c r="C9" s="181" t="s">
        <v>491</v>
      </c>
      <c r="D9" s="182">
        <f>Dongiakhaithac_1diem!L12</f>
        <v>2212.117</v>
      </c>
      <c r="E9" s="182">
        <f>Dongiakhaithac_1diem!L35</f>
        <v>222.31799999999998</v>
      </c>
      <c r="F9" s="183">
        <f>Dongiakhaithac_1diem!L64</f>
        <v>200948.46999999997</v>
      </c>
      <c r="G9" s="182">
        <f>Dongiakhaithac_1diem!L107</f>
        <v>545.606</v>
      </c>
      <c r="H9" s="182">
        <f>Dongiakhaithac_1diem!L115</f>
        <v>436.494</v>
      </c>
      <c r="I9" s="182">
        <f>Dongiakhaithac_1diem!L121</f>
        <v>8290.798499999999</v>
      </c>
      <c r="J9" s="182">
        <f>Dongiakhaithac_1diem!L136</f>
        <v>2142.3143</v>
      </c>
      <c r="K9" s="182">
        <f>Dongiakhaithac_1diem!L145</f>
        <v>1408.9248</v>
      </c>
      <c r="L9" s="182">
        <f>Dongiakhaithac_1diem!L168</f>
        <v>1408.9248</v>
      </c>
      <c r="M9" s="183">
        <f>Dongiakhaithac_1diem!L191</f>
        <v>1576.5948</v>
      </c>
      <c r="N9" s="182">
        <f>Dongiakhaithac_1diem!L203</f>
        <v>1408.9248</v>
      </c>
      <c r="O9" s="184">
        <f>Dongiakhaithac_1diem!L215</f>
        <v>1408.9248</v>
      </c>
      <c r="P9" s="199">
        <f>D9+E9+F9+G9+H9+I9+J9+K9+L9+M9</f>
        <v>219192.5622</v>
      </c>
      <c r="Q9" s="199">
        <f>D9+E9+F9+G9+H9++I9++J9+K9+L9+N9</f>
        <v>219024.8922</v>
      </c>
      <c r="R9" s="199">
        <f>D9+E9+F9+G9+H9+I9+J9+K9+L9+O9</f>
        <v>219024.8922</v>
      </c>
      <c r="S9" s="193">
        <v>21581</v>
      </c>
      <c r="T9" s="193">
        <f>20154+10221+9190+9222+9190</f>
        <v>57977</v>
      </c>
      <c r="U9" s="199">
        <f>S9+T9</f>
        <v>79558</v>
      </c>
      <c r="V9" s="193">
        <f>P9+U9</f>
        <v>298750.5622</v>
      </c>
      <c r="W9" s="193">
        <f>Q9+U9</f>
        <v>298582.8922</v>
      </c>
      <c r="X9" s="193">
        <f>R9+U9</f>
        <v>298582.8922</v>
      </c>
    </row>
    <row r="10" spans="1:24" ht="18" customHeight="1">
      <c r="A10" s="218" t="s">
        <v>517</v>
      </c>
      <c r="B10" s="185" t="s">
        <v>101</v>
      </c>
      <c r="C10" s="181" t="s">
        <v>491</v>
      </c>
      <c r="D10" s="182">
        <f>D9</f>
        <v>2212.117</v>
      </c>
      <c r="E10" s="182">
        <f>Dongiakhaithac_1diem!L36</f>
        <v>2424.7635</v>
      </c>
      <c r="F10" s="183">
        <f>F9</f>
        <v>200948.46999999997</v>
      </c>
      <c r="G10" s="182">
        <f>G9</f>
        <v>545.606</v>
      </c>
      <c r="H10" s="182">
        <f>H9</f>
        <v>436.494</v>
      </c>
      <c r="I10" s="182">
        <f>I9</f>
        <v>8290.798499999999</v>
      </c>
      <c r="J10" s="182">
        <f>Dongiakhaithac_1diem!L136</f>
        <v>2142.3143</v>
      </c>
      <c r="K10" s="182">
        <f>Dongiakhaithac_1diem!L146</f>
        <v>1408.9248</v>
      </c>
      <c r="L10" s="182">
        <f>Dongiakhaithac_1diem!L169</f>
        <v>1660.4298000000001</v>
      </c>
      <c r="M10" s="183">
        <f>M9</f>
        <v>1576.5948</v>
      </c>
      <c r="N10" s="182">
        <f>N9</f>
        <v>1408.9248</v>
      </c>
      <c r="O10" s="184">
        <f>Dongiakhaithac_1diem!L216</f>
        <v>1408.9248</v>
      </c>
      <c r="P10" s="199">
        <f aca="true" t="shared" si="0" ref="P10:P38">D10+E10+F10+G10+H10+I10+J10+K10+L10+M10</f>
        <v>221646.5127</v>
      </c>
      <c r="Q10" s="199">
        <f aca="true" t="shared" si="1" ref="Q10:Q38">D10+E10+F10+G10+H10++I10++J10+K10+L10+N10</f>
        <v>221478.8427</v>
      </c>
      <c r="R10" s="199">
        <f aca="true" t="shared" si="2" ref="R10:R38">D10+E10+F10+G10+H10+I10+J10+K10+L10+O10</f>
        <v>221478.8427</v>
      </c>
      <c r="S10" s="193">
        <v>21581</v>
      </c>
      <c r="T10" s="193">
        <f aca="true" t="shared" si="3" ref="T10:T15">20154+10221+9190+9222+9190</f>
        <v>57977</v>
      </c>
      <c r="U10" s="199">
        <f aca="true" t="shared" si="4" ref="U10:U38">S10+T10</f>
        <v>79558</v>
      </c>
      <c r="V10" s="193">
        <f>P10+U10</f>
        <v>301204.51269999996</v>
      </c>
      <c r="W10" s="193">
        <f>Q10+U10</f>
        <v>301036.84270000004</v>
      </c>
      <c r="X10" s="193">
        <f>R10+U10</f>
        <v>301036.84270000004</v>
      </c>
    </row>
    <row r="11" spans="1:24" ht="18" customHeight="1">
      <c r="A11" s="218" t="s">
        <v>518</v>
      </c>
      <c r="B11" s="185" t="s">
        <v>103</v>
      </c>
      <c r="C11" s="181" t="s">
        <v>491</v>
      </c>
      <c r="D11" s="182">
        <f>D9</f>
        <v>2212.117</v>
      </c>
      <c r="E11" s="182">
        <f>Dongiakhaithac_1diem!L37</f>
        <v>222.31799999999998</v>
      </c>
      <c r="F11" s="183">
        <f>F9</f>
        <v>200948.46999999997</v>
      </c>
      <c r="G11" s="182">
        <f>G9</f>
        <v>545.606</v>
      </c>
      <c r="H11" s="182">
        <f>H9</f>
        <v>436.494</v>
      </c>
      <c r="I11" s="182">
        <f>I9</f>
        <v>8290.798499999999</v>
      </c>
      <c r="J11" s="182">
        <f>J9</f>
        <v>2142.3143</v>
      </c>
      <c r="K11" s="182">
        <f>Dongiakhaithac_1diem!L147</f>
        <v>1828.0883000000001</v>
      </c>
      <c r="L11" s="182">
        <f>L10</f>
        <v>1660.4298000000001</v>
      </c>
      <c r="M11" s="183">
        <f>M9</f>
        <v>1576.5948</v>
      </c>
      <c r="N11" s="182">
        <f>N9</f>
        <v>1408.9248</v>
      </c>
      <c r="O11" s="184">
        <f>Dongiakhaithac_1diem!L217</f>
        <v>2209.8193</v>
      </c>
      <c r="P11" s="199">
        <f t="shared" si="0"/>
        <v>219863.2307</v>
      </c>
      <c r="Q11" s="199">
        <f t="shared" si="1"/>
        <v>219695.5607</v>
      </c>
      <c r="R11" s="199">
        <f t="shared" si="2"/>
        <v>220496.4552</v>
      </c>
      <c r="S11" s="193">
        <v>21581</v>
      </c>
      <c r="T11" s="193">
        <f t="shared" si="3"/>
        <v>57977</v>
      </c>
      <c r="U11" s="199">
        <f t="shared" si="4"/>
        <v>79558</v>
      </c>
      <c r="V11" s="193">
        <f>P11+U11</f>
        <v>299421.23069999996</v>
      </c>
      <c r="W11" s="193">
        <f>Q11+U11</f>
        <v>299253.56070000003</v>
      </c>
      <c r="X11" s="193">
        <f>R11+U11</f>
        <v>300054.45519999997</v>
      </c>
    </row>
    <row r="12" spans="1:24" ht="19.5" customHeight="1">
      <c r="A12" s="218" t="s">
        <v>519</v>
      </c>
      <c r="B12" s="219" t="s">
        <v>105</v>
      </c>
      <c r="C12" s="185"/>
      <c r="D12" s="182"/>
      <c r="E12" s="182"/>
      <c r="F12" s="183"/>
      <c r="G12" s="182"/>
      <c r="H12" s="193"/>
      <c r="I12" s="193"/>
      <c r="J12" s="193"/>
      <c r="K12" s="193"/>
      <c r="L12" s="193"/>
      <c r="M12" s="199"/>
      <c r="N12" s="193"/>
      <c r="O12" s="200"/>
      <c r="P12" s="199">
        <f t="shared" si="0"/>
        <v>0</v>
      </c>
      <c r="Q12" s="199">
        <f t="shared" si="1"/>
        <v>0</v>
      </c>
      <c r="R12" s="199">
        <f t="shared" si="2"/>
        <v>0</v>
      </c>
      <c r="S12" s="193"/>
      <c r="T12" s="193"/>
      <c r="U12" s="199"/>
      <c r="V12" s="193"/>
      <c r="W12" s="193"/>
      <c r="X12" s="193"/>
    </row>
    <row r="13" spans="1:24" ht="18" customHeight="1">
      <c r="A13" s="218" t="s">
        <v>521</v>
      </c>
      <c r="B13" s="185" t="s">
        <v>99</v>
      </c>
      <c r="C13" s="181" t="s">
        <v>491</v>
      </c>
      <c r="D13" s="182">
        <f>D9</f>
        <v>2212.117</v>
      </c>
      <c r="E13" s="182">
        <f>Dongiakhaithac_1diem!L39</f>
        <v>1824.0955</v>
      </c>
      <c r="F13" s="183">
        <f>Cuoicung!F11</f>
        <v>200948.46999999997</v>
      </c>
      <c r="G13" s="182">
        <f>G9</f>
        <v>545.606</v>
      </c>
      <c r="H13" s="182">
        <f>H9</f>
        <v>436.494</v>
      </c>
      <c r="I13" s="182">
        <f>I9</f>
        <v>8290.798499999999</v>
      </c>
      <c r="J13" s="182">
        <f>J11</f>
        <v>2142.3143</v>
      </c>
      <c r="K13" s="182">
        <f>K9</f>
        <v>1408.9248</v>
      </c>
      <c r="L13" s="182">
        <f>Dongiakhaithac_1diem!L168</f>
        <v>1408.9248</v>
      </c>
      <c r="M13" s="183">
        <f>Dongiakhaithac_1diem!L191</f>
        <v>1576.5948</v>
      </c>
      <c r="N13" s="182">
        <f>N9</f>
        <v>1408.9248</v>
      </c>
      <c r="O13" s="184">
        <f>Dongiakhaithac_1diem!L215</f>
        <v>1408.9248</v>
      </c>
      <c r="P13" s="199">
        <f t="shared" si="0"/>
        <v>220794.33969999998</v>
      </c>
      <c r="Q13" s="199">
        <f t="shared" si="1"/>
        <v>220626.6697</v>
      </c>
      <c r="R13" s="199">
        <f t="shared" si="2"/>
        <v>220626.6697</v>
      </c>
      <c r="S13" s="193">
        <v>21581</v>
      </c>
      <c r="T13" s="193">
        <f t="shared" si="3"/>
        <v>57977</v>
      </c>
      <c r="U13" s="199">
        <f t="shared" si="4"/>
        <v>79558</v>
      </c>
      <c r="V13" s="193">
        <f>P13+U13</f>
        <v>300352.3397</v>
      </c>
      <c r="W13" s="193">
        <f>Q13+U13</f>
        <v>300184.66969999997</v>
      </c>
      <c r="X13" s="193">
        <f>R13+U13</f>
        <v>300184.66969999997</v>
      </c>
    </row>
    <row r="14" spans="1:24" ht="18" customHeight="1">
      <c r="A14" s="218" t="s">
        <v>520</v>
      </c>
      <c r="B14" s="185" t="s">
        <v>101</v>
      </c>
      <c r="C14" s="181" t="s">
        <v>491</v>
      </c>
      <c r="D14" s="182">
        <f>D9</f>
        <v>2212.117</v>
      </c>
      <c r="E14" s="182">
        <f>Dongiakhaithac_1diem!L40</f>
        <v>222.31799999999998</v>
      </c>
      <c r="F14" s="183">
        <f>F9</f>
        <v>200948.46999999997</v>
      </c>
      <c r="G14" s="182">
        <f>G9</f>
        <v>545.606</v>
      </c>
      <c r="H14" s="182">
        <f>H9</f>
        <v>436.494</v>
      </c>
      <c r="I14" s="182">
        <f>I9</f>
        <v>8290.798499999999</v>
      </c>
      <c r="J14" s="182">
        <f>J11</f>
        <v>2142.3143</v>
      </c>
      <c r="K14" s="182">
        <f>K10</f>
        <v>1408.9248</v>
      </c>
      <c r="L14" s="182">
        <f>L10</f>
        <v>1660.4298000000001</v>
      </c>
      <c r="M14" s="183">
        <f>M9</f>
        <v>1576.5948</v>
      </c>
      <c r="N14" s="182">
        <f>N10</f>
        <v>1408.9248</v>
      </c>
      <c r="O14" s="184">
        <f>O9</f>
        <v>1408.9248</v>
      </c>
      <c r="P14" s="199">
        <f t="shared" si="0"/>
        <v>219444.0672</v>
      </c>
      <c r="Q14" s="199">
        <f t="shared" si="1"/>
        <v>219276.3972</v>
      </c>
      <c r="R14" s="199">
        <f t="shared" si="2"/>
        <v>219276.3972</v>
      </c>
      <c r="S14" s="193">
        <v>21581</v>
      </c>
      <c r="T14" s="193">
        <f t="shared" si="3"/>
        <v>57977</v>
      </c>
      <c r="U14" s="199">
        <f t="shared" si="4"/>
        <v>79558</v>
      </c>
      <c r="V14" s="193">
        <f>P14+U14</f>
        <v>299002.0672</v>
      </c>
      <c r="W14" s="193">
        <f>Q14+U14</f>
        <v>298834.3972</v>
      </c>
      <c r="X14" s="193">
        <f>R14+U14</f>
        <v>298834.3972</v>
      </c>
    </row>
    <row r="15" spans="1:24" s="226" customFormat="1" ht="18" customHeight="1">
      <c r="A15" s="224" t="s">
        <v>522</v>
      </c>
      <c r="B15" s="225" t="s">
        <v>509</v>
      </c>
      <c r="C15" s="186" t="s">
        <v>491</v>
      </c>
      <c r="D15" s="182">
        <f>D9</f>
        <v>2212.117</v>
      </c>
      <c r="E15" s="182">
        <f>Dongiakhaithac_1diem!L41</f>
        <v>222.31799999999998</v>
      </c>
      <c r="F15" s="183">
        <f>F9</f>
        <v>200948.46999999997</v>
      </c>
      <c r="G15" s="182">
        <f>G9</f>
        <v>545.606</v>
      </c>
      <c r="H15" s="182">
        <f>H9</f>
        <v>436.494</v>
      </c>
      <c r="I15" s="182">
        <f>I9</f>
        <v>8290.798499999999</v>
      </c>
      <c r="J15" s="182">
        <f>J11</f>
        <v>2142.3143</v>
      </c>
      <c r="K15" s="182">
        <f>K13</f>
        <v>1408.9248</v>
      </c>
      <c r="L15" s="182">
        <f>L13</f>
        <v>1408.9248</v>
      </c>
      <c r="M15" s="183">
        <f>M9</f>
        <v>1576.5948</v>
      </c>
      <c r="N15" s="182">
        <f>N11</f>
        <v>1408.9248</v>
      </c>
      <c r="O15" s="184">
        <f>O9</f>
        <v>1408.9248</v>
      </c>
      <c r="P15" s="199">
        <f t="shared" si="0"/>
        <v>219192.5622</v>
      </c>
      <c r="Q15" s="199">
        <f t="shared" si="1"/>
        <v>219024.8922</v>
      </c>
      <c r="R15" s="199">
        <f t="shared" si="2"/>
        <v>219024.8922</v>
      </c>
      <c r="S15" s="199">
        <v>19363</v>
      </c>
      <c r="T15" s="193">
        <f t="shared" si="3"/>
        <v>57977</v>
      </c>
      <c r="U15" s="199">
        <f t="shared" si="4"/>
        <v>77340</v>
      </c>
      <c r="V15" s="193">
        <f>P15+U15</f>
        <v>296532.5622</v>
      </c>
      <c r="W15" s="193">
        <f>Q15+U15</f>
        <v>296364.8922</v>
      </c>
      <c r="X15" s="193">
        <f>R15+U15</f>
        <v>296364.8922</v>
      </c>
    </row>
    <row r="16" spans="1:24" s="217" customFormat="1" ht="18" customHeight="1">
      <c r="A16" s="227">
        <v>2</v>
      </c>
      <c r="B16" s="189" t="s">
        <v>108</v>
      </c>
      <c r="C16" s="187" t="s">
        <v>492</v>
      </c>
      <c r="D16" s="188">
        <f>Dongiakhaithac_1diem!L17</f>
        <v>209.898</v>
      </c>
      <c r="E16" s="188">
        <f>Dongiakhaithac_1diem!L41</f>
        <v>222.31799999999998</v>
      </c>
      <c r="F16" s="191">
        <f>Dongiakhaithac_1diem!L65</f>
        <v>120859.02</v>
      </c>
      <c r="G16" s="188">
        <f>Dongiakhaithac_1diem!L109</f>
        <v>545.606</v>
      </c>
      <c r="H16" s="201">
        <f>Dongiakhaithac_1diem!L119</f>
        <v>436.494</v>
      </c>
      <c r="I16" s="201">
        <f>Dongiakhaithac_1diem!L125</f>
        <v>545.606</v>
      </c>
      <c r="J16" s="182">
        <f>Dongiakhaithac_1diem!L137</f>
        <v>921.4398000000001</v>
      </c>
      <c r="K16" s="201">
        <f>Dongiakhaithac_1diem!$L$148</f>
        <v>1408.9248</v>
      </c>
      <c r="L16" s="201">
        <f>Dongiakhaithac_1diem!L172</f>
        <v>1660.4298000000001</v>
      </c>
      <c r="M16" s="198">
        <f>Dongiakhaithac_1diem!L194</f>
        <v>1576.5948</v>
      </c>
      <c r="N16" s="201">
        <f>Dongiakhaithac_1diem!L207</f>
        <v>1408.9248</v>
      </c>
      <c r="O16" s="202">
        <f>Dongiakhaithac_1diem!L218</f>
        <v>1408.9248</v>
      </c>
      <c r="P16" s="199">
        <f t="shared" si="0"/>
        <v>128386.3312</v>
      </c>
      <c r="Q16" s="199">
        <f t="shared" si="1"/>
        <v>128218.66119999999</v>
      </c>
      <c r="R16" s="199">
        <f t="shared" si="2"/>
        <v>128218.66119999999</v>
      </c>
      <c r="S16" s="201">
        <v>26020</v>
      </c>
      <c r="T16" s="201">
        <f>28147+9365</f>
        <v>37512</v>
      </c>
      <c r="U16" s="199">
        <f t="shared" si="4"/>
        <v>63532</v>
      </c>
      <c r="V16" s="193">
        <f>P16+U16</f>
        <v>191918.33120000002</v>
      </c>
      <c r="W16" s="193">
        <f>Q16+U16</f>
        <v>191750.66119999997</v>
      </c>
      <c r="X16" s="193">
        <f>R16+U16</f>
        <v>191750.66119999997</v>
      </c>
    </row>
    <row r="17" spans="1:24" s="217" customFormat="1" ht="18" customHeight="1">
      <c r="A17" s="227">
        <v>3</v>
      </c>
      <c r="B17" s="189" t="s">
        <v>60</v>
      </c>
      <c r="C17" s="189"/>
      <c r="D17" s="188"/>
      <c r="E17" s="188"/>
      <c r="F17" s="191"/>
      <c r="G17" s="188"/>
      <c r="H17" s="201"/>
      <c r="I17" s="201"/>
      <c r="J17" s="201"/>
      <c r="K17" s="201"/>
      <c r="L17" s="201"/>
      <c r="M17" s="198"/>
      <c r="N17" s="201"/>
      <c r="O17" s="202"/>
      <c r="P17" s="199">
        <f t="shared" si="0"/>
        <v>0</v>
      </c>
      <c r="Q17" s="199">
        <f t="shared" si="1"/>
        <v>0</v>
      </c>
      <c r="R17" s="199">
        <f t="shared" si="2"/>
        <v>0</v>
      </c>
      <c r="S17" s="201"/>
      <c r="T17" s="201"/>
      <c r="U17" s="199"/>
      <c r="V17" s="193"/>
      <c r="W17" s="193"/>
      <c r="X17" s="193"/>
    </row>
    <row r="18" spans="1:24" ht="19.5" customHeight="1">
      <c r="A18" s="218" t="s">
        <v>523</v>
      </c>
      <c r="B18" s="219" t="s">
        <v>62</v>
      </c>
      <c r="C18" s="181" t="s">
        <v>493</v>
      </c>
      <c r="D18" s="182">
        <f>Dongiakhaithac_1diem!L16</f>
        <v>1411.234</v>
      </c>
      <c r="E18" s="182">
        <f>Dongiakhaithac_1diem!L43</f>
        <v>222.31799999999998</v>
      </c>
      <c r="F18" s="183">
        <f>Dongiakhaithac_1diem!L67</f>
        <v>120859.02</v>
      </c>
      <c r="G18" s="182">
        <f>Dongiakhaithac_1diem!L108</f>
        <v>5917.4285</v>
      </c>
      <c r="H18" s="182">
        <f>Dongiakhaithac_1diem!L117</f>
        <v>436.494</v>
      </c>
      <c r="I18" s="183">
        <f>Dongiakhaithac_1diem!L123</f>
        <v>545.606</v>
      </c>
      <c r="J18" s="182">
        <f>Dongiakhaithac_1diem!L138</f>
        <v>921.4398000000001</v>
      </c>
      <c r="K18" s="182">
        <f>Dongiakhaithac_1diem!L150</f>
        <v>1408.9248</v>
      </c>
      <c r="L18" s="182">
        <f>Dongiakhaithac_1diem!L176</f>
        <v>1408.9248</v>
      </c>
      <c r="M18" s="183">
        <f>Dongiakhaithac_1diem!L196</f>
        <v>1408.9248</v>
      </c>
      <c r="N18" s="182">
        <f>Dongiakhaithac_1diem!L207</f>
        <v>1408.9248</v>
      </c>
      <c r="O18" s="184">
        <f>Dongiakhaithac_1diem!L220</f>
        <v>2009.5928000000004</v>
      </c>
      <c r="P18" s="199">
        <f t="shared" si="0"/>
        <v>134540.31470000002</v>
      </c>
      <c r="Q18" s="199">
        <f t="shared" si="1"/>
        <v>134540.31470000002</v>
      </c>
      <c r="R18" s="199">
        <f t="shared" si="2"/>
        <v>135140.98270000002</v>
      </c>
      <c r="S18" s="193">
        <v>19363</v>
      </c>
      <c r="T18" s="193">
        <v>20044</v>
      </c>
      <c r="U18" s="199">
        <f t="shared" si="4"/>
        <v>39407</v>
      </c>
      <c r="V18" s="193">
        <f aca="true" t="shared" si="5" ref="V18:V27">P18+U18</f>
        <v>173947.31470000002</v>
      </c>
      <c r="W18" s="193">
        <f aca="true" t="shared" si="6" ref="W18:W27">Q18+U18</f>
        <v>173947.31470000002</v>
      </c>
      <c r="X18" s="193">
        <f aca="true" t="shared" si="7" ref="X18:X27">R18+U18</f>
        <v>174547.98270000002</v>
      </c>
    </row>
    <row r="19" spans="1:24" ht="28.5" customHeight="1">
      <c r="A19" s="218" t="s">
        <v>41</v>
      </c>
      <c r="B19" s="219" t="s">
        <v>64</v>
      </c>
      <c r="C19" s="181" t="s">
        <v>493</v>
      </c>
      <c r="D19" s="182">
        <f>Dongiakhaithac_1diem!L17</f>
        <v>209.898</v>
      </c>
      <c r="E19" s="182">
        <f>Dongiakhaithac_1diem!L44</f>
        <v>222.31799999999998</v>
      </c>
      <c r="F19" s="183">
        <f>Dongiakhaithac_1diem!L68</f>
        <v>120859.02</v>
      </c>
      <c r="G19" s="182">
        <f>G18</f>
        <v>5917.4285</v>
      </c>
      <c r="H19" s="182">
        <f>H18</f>
        <v>436.494</v>
      </c>
      <c r="I19" s="183">
        <f>I18</f>
        <v>545.606</v>
      </c>
      <c r="J19" s="182">
        <f>J18</f>
        <v>921.4398000000001</v>
      </c>
      <c r="K19" s="182">
        <f>Dongiakhaithac_1diem!L151</f>
        <v>2247.2518</v>
      </c>
      <c r="L19" s="182">
        <f>L18</f>
        <v>1408.9248</v>
      </c>
      <c r="M19" s="183">
        <f>M18</f>
        <v>1408.9248</v>
      </c>
      <c r="N19" s="182">
        <f>N18</f>
        <v>1408.9248</v>
      </c>
      <c r="O19" s="184">
        <f>O18</f>
        <v>2009.5928000000004</v>
      </c>
      <c r="P19" s="199">
        <f t="shared" si="0"/>
        <v>134177.30570000003</v>
      </c>
      <c r="Q19" s="199">
        <f t="shared" si="1"/>
        <v>134177.30570000003</v>
      </c>
      <c r="R19" s="199">
        <f t="shared" si="2"/>
        <v>134777.97370000003</v>
      </c>
      <c r="S19" s="193">
        <v>19363</v>
      </c>
      <c r="T19" s="193">
        <v>20044</v>
      </c>
      <c r="U19" s="199">
        <f t="shared" si="4"/>
        <v>39407</v>
      </c>
      <c r="V19" s="193">
        <f t="shared" si="5"/>
        <v>173584.30570000003</v>
      </c>
      <c r="W19" s="193">
        <f t="shared" si="6"/>
        <v>173584.30570000003</v>
      </c>
      <c r="X19" s="193">
        <f t="shared" si="7"/>
        <v>174184.97370000003</v>
      </c>
    </row>
    <row r="20" spans="1:24" ht="27.75" customHeight="1">
      <c r="A20" s="218" t="s">
        <v>524</v>
      </c>
      <c r="B20" s="219" t="s">
        <v>66</v>
      </c>
      <c r="C20" s="181" t="s">
        <v>493</v>
      </c>
      <c r="D20" s="182">
        <f>Dongiakhaithac_1diem!L18</f>
        <v>209.898</v>
      </c>
      <c r="E20" s="182">
        <f>Dongiakhaithac_1diem!L45</f>
        <v>2624.99</v>
      </c>
      <c r="F20" s="183">
        <f>Dongiakhaithac_1diem!L69</f>
        <v>120859.02</v>
      </c>
      <c r="G20" s="182">
        <f>G18</f>
        <v>5917.4285</v>
      </c>
      <c r="H20" s="182">
        <f>H18</f>
        <v>436.494</v>
      </c>
      <c r="I20" s="183">
        <f>I18</f>
        <v>545.606</v>
      </c>
      <c r="J20" s="182">
        <f>J18</f>
        <v>921.4398000000001</v>
      </c>
      <c r="K20" s="182">
        <f>Dongiakhaithac_1diem!L152</f>
        <v>1408.9248</v>
      </c>
      <c r="L20" s="182">
        <f>L18</f>
        <v>1408.9248</v>
      </c>
      <c r="M20" s="183">
        <f>M18</f>
        <v>1408.9248</v>
      </c>
      <c r="N20" s="182">
        <f>N18</f>
        <v>1408.9248</v>
      </c>
      <c r="O20" s="184">
        <f>O18</f>
        <v>2009.5928000000004</v>
      </c>
      <c r="P20" s="199">
        <f t="shared" si="0"/>
        <v>135741.65070000003</v>
      </c>
      <c r="Q20" s="199">
        <f t="shared" si="1"/>
        <v>135741.65070000003</v>
      </c>
      <c r="R20" s="199">
        <f t="shared" si="2"/>
        <v>136342.31870000003</v>
      </c>
      <c r="S20" s="193">
        <v>19363</v>
      </c>
      <c r="T20" s="193">
        <v>20044</v>
      </c>
      <c r="U20" s="199">
        <f t="shared" si="4"/>
        <v>39407</v>
      </c>
      <c r="V20" s="193">
        <f t="shared" si="5"/>
        <v>175148.65070000003</v>
      </c>
      <c r="W20" s="193">
        <f t="shared" si="6"/>
        <v>175148.65070000003</v>
      </c>
      <c r="X20" s="193">
        <f t="shared" si="7"/>
        <v>175749.31870000003</v>
      </c>
    </row>
    <row r="21" spans="1:24" ht="16.5" customHeight="1">
      <c r="A21" s="218" t="s">
        <v>525</v>
      </c>
      <c r="B21" s="219" t="s">
        <v>68</v>
      </c>
      <c r="C21" s="181" t="s">
        <v>493</v>
      </c>
      <c r="D21" s="182">
        <f>Dongiakhaithac_1diem!L19</f>
        <v>209.898</v>
      </c>
      <c r="E21" s="182">
        <f>Dongiakhaithac_1diem!L46</f>
        <v>222.31799999999998</v>
      </c>
      <c r="F21" s="183">
        <f>Dongiakhaithac_1diem!L70</f>
        <v>926632.9700000001</v>
      </c>
      <c r="G21" s="182">
        <f>G18</f>
        <v>5917.4285</v>
      </c>
      <c r="H21" s="182">
        <f>H18</f>
        <v>436.494</v>
      </c>
      <c r="I21" s="183">
        <f>I18</f>
        <v>545.606</v>
      </c>
      <c r="J21" s="182">
        <f>J18</f>
        <v>921.4398000000001</v>
      </c>
      <c r="K21" s="190">
        <f>Dongiakhaithac_1diem!L153</f>
        <v>1408.9248</v>
      </c>
      <c r="L21" s="182">
        <f>L18</f>
        <v>1408.9248</v>
      </c>
      <c r="M21" s="183">
        <f>M18</f>
        <v>1408.9248</v>
      </c>
      <c r="N21" s="182">
        <f>N18</f>
        <v>1408.9248</v>
      </c>
      <c r="O21" s="184">
        <f>O18</f>
        <v>2009.5928000000004</v>
      </c>
      <c r="P21" s="199">
        <f t="shared" si="0"/>
        <v>939112.9287000003</v>
      </c>
      <c r="Q21" s="199">
        <f t="shared" si="1"/>
        <v>939112.9287000003</v>
      </c>
      <c r="R21" s="199">
        <f t="shared" si="2"/>
        <v>939713.5967000002</v>
      </c>
      <c r="S21" s="193">
        <v>19363</v>
      </c>
      <c r="T21" s="193">
        <v>20044</v>
      </c>
      <c r="U21" s="199">
        <f t="shared" si="4"/>
        <v>39407</v>
      </c>
      <c r="V21" s="193">
        <f t="shared" si="5"/>
        <v>978519.9287000003</v>
      </c>
      <c r="W21" s="193">
        <f t="shared" si="6"/>
        <v>978519.9287000003</v>
      </c>
      <c r="X21" s="193">
        <f t="shared" si="7"/>
        <v>979120.5967000002</v>
      </c>
    </row>
    <row r="22" spans="1:24" ht="16.5" customHeight="1">
      <c r="A22" s="218" t="s">
        <v>526</v>
      </c>
      <c r="B22" s="219" t="s">
        <v>70</v>
      </c>
      <c r="C22" s="181" t="s">
        <v>493</v>
      </c>
      <c r="D22" s="182">
        <f>Dongiakhaithac_1diem!L20</f>
        <v>209.898</v>
      </c>
      <c r="E22" s="182">
        <f>Dongiakhaithac_1diem!L47</f>
        <v>222.31799999999998</v>
      </c>
      <c r="F22" s="183">
        <f>Dongiakhaithac_1diem!L71</f>
        <v>120859.02</v>
      </c>
      <c r="G22" s="182">
        <f>G18</f>
        <v>5917.4285</v>
      </c>
      <c r="H22" s="182">
        <f>H18</f>
        <v>436.494</v>
      </c>
      <c r="I22" s="183">
        <f>I18</f>
        <v>545.606</v>
      </c>
      <c r="J22" s="182">
        <f>J18</f>
        <v>921.4398000000001</v>
      </c>
      <c r="K22" s="190">
        <f>Dongiakhaithac_1diem!L154</f>
        <v>1660.4298000000001</v>
      </c>
      <c r="L22" s="182">
        <f>L18</f>
        <v>1408.9248</v>
      </c>
      <c r="M22" s="183">
        <f>M18</f>
        <v>1408.9248</v>
      </c>
      <c r="N22" s="182">
        <f>N18</f>
        <v>1408.9248</v>
      </c>
      <c r="O22" s="184">
        <f>O18</f>
        <v>2009.5928000000004</v>
      </c>
      <c r="P22" s="199">
        <f t="shared" si="0"/>
        <v>133590.4837</v>
      </c>
      <c r="Q22" s="199">
        <f t="shared" si="1"/>
        <v>133590.4837</v>
      </c>
      <c r="R22" s="199">
        <f t="shared" si="2"/>
        <v>134191.15170000002</v>
      </c>
      <c r="S22" s="193">
        <v>19363</v>
      </c>
      <c r="T22" s="193">
        <v>20044</v>
      </c>
      <c r="U22" s="199">
        <f t="shared" si="4"/>
        <v>39407</v>
      </c>
      <c r="V22" s="193">
        <f t="shared" si="5"/>
        <v>172997.4837</v>
      </c>
      <c r="W22" s="193">
        <f t="shared" si="6"/>
        <v>172997.4837</v>
      </c>
      <c r="X22" s="193">
        <f t="shared" si="7"/>
        <v>173598.15170000002</v>
      </c>
    </row>
    <row r="23" spans="1:24" ht="16.5" customHeight="1">
      <c r="A23" s="218" t="s">
        <v>529</v>
      </c>
      <c r="B23" s="219" t="s">
        <v>115</v>
      </c>
      <c r="C23" s="181" t="s">
        <v>493</v>
      </c>
      <c r="D23" s="182">
        <f>Dongiakhaithac_1diem!L21</f>
        <v>3413.453</v>
      </c>
      <c r="E23" s="182">
        <f>Dongiakhaithac_1diem!L48</f>
        <v>222.31799999999998</v>
      </c>
      <c r="F23" s="183">
        <f>Dongiakhaithac_1diem!L72</f>
        <v>120859.02</v>
      </c>
      <c r="G23" s="182">
        <f>G18</f>
        <v>5917.4285</v>
      </c>
      <c r="H23" s="182">
        <f>H18</f>
        <v>436.494</v>
      </c>
      <c r="I23" s="183">
        <f>I18</f>
        <v>545.606</v>
      </c>
      <c r="J23" s="182">
        <f>J18</f>
        <v>921.4398000000001</v>
      </c>
      <c r="K23" s="190">
        <f>Dongiakhaithac_1diem!L155</f>
        <v>1408.9248</v>
      </c>
      <c r="L23" s="182">
        <f>L18</f>
        <v>1408.9248</v>
      </c>
      <c r="M23" s="183">
        <f>M18</f>
        <v>1408.9248</v>
      </c>
      <c r="N23" s="182">
        <f>N18</f>
        <v>1408.9248</v>
      </c>
      <c r="O23" s="184">
        <f>O18</f>
        <v>2009.5928000000004</v>
      </c>
      <c r="P23" s="199">
        <f t="shared" si="0"/>
        <v>136542.53370000003</v>
      </c>
      <c r="Q23" s="199">
        <f t="shared" si="1"/>
        <v>136542.53370000003</v>
      </c>
      <c r="R23" s="199">
        <f t="shared" si="2"/>
        <v>137143.20170000003</v>
      </c>
      <c r="S23" s="193">
        <v>19363</v>
      </c>
      <c r="T23" s="193">
        <v>20044</v>
      </c>
      <c r="U23" s="199">
        <f t="shared" si="4"/>
        <v>39407</v>
      </c>
      <c r="V23" s="193">
        <f t="shared" si="5"/>
        <v>175949.53370000003</v>
      </c>
      <c r="W23" s="193">
        <f t="shared" si="6"/>
        <v>175949.53370000003</v>
      </c>
      <c r="X23" s="193">
        <f t="shared" si="7"/>
        <v>176550.20170000003</v>
      </c>
    </row>
    <row r="24" spans="1:24" ht="16.5" customHeight="1">
      <c r="A24" s="218" t="s">
        <v>528</v>
      </c>
      <c r="B24" s="219" t="s">
        <v>74</v>
      </c>
      <c r="C24" s="181" t="s">
        <v>493</v>
      </c>
      <c r="D24" s="182">
        <f>Dongiakhaithac_1diem!L22</f>
        <v>209.898</v>
      </c>
      <c r="E24" s="182">
        <f>Dongiakhaithac_1diem!L49</f>
        <v>5227.877</v>
      </c>
      <c r="F24" s="183">
        <f>Dongiakhaithac_1diem!L73</f>
        <v>1097554.02</v>
      </c>
      <c r="G24" s="182">
        <f>G18</f>
        <v>5917.4285</v>
      </c>
      <c r="H24" s="182">
        <f>H18</f>
        <v>436.494</v>
      </c>
      <c r="I24" s="183">
        <f>I18</f>
        <v>545.606</v>
      </c>
      <c r="J24" s="182">
        <f>J18</f>
        <v>921.4398000000001</v>
      </c>
      <c r="K24" s="190">
        <f>Dongiakhaithac_1diem!L156</f>
        <v>1408.9248</v>
      </c>
      <c r="L24" s="182">
        <f>L18</f>
        <v>1408.9248</v>
      </c>
      <c r="M24" s="183">
        <f>M18</f>
        <v>1408.9248</v>
      </c>
      <c r="N24" s="182">
        <f>N18</f>
        <v>1408.9248</v>
      </c>
      <c r="O24" s="184">
        <f>O18</f>
        <v>2009.5928000000004</v>
      </c>
      <c r="P24" s="199">
        <f t="shared" si="0"/>
        <v>1115039.5376999995</v>
      </c>
      <c r="Q24" s="199">
        <f t="shared" si="1"/>
        <v>1115039.5376999995</v>
      </c>
      <c r="R24" s="199">
        <f t="shared" si="2"/>
        <v>1115640.2056999996</v>
      </c>
      <c r="S24" s="193">
        <v>19363</v>
      </c>
      <c r="T24" s="193">
        <v>20044</v>
      </c>
      <c r="U24" s="199">
        <f t="shared" si="4"/>
        <v>39407</v>
      </c>
      <c r="V24" s="193">
        <f t="shared" si="5"/>
        <v>1154446.5376999995</v>
      </c>
      <c r="W24" s="193">
        <f t="shared" si="6"/>
        <v>1154446.5376999995</v>
      </c>
      <c r="X24" s="193">
        <f t="shared" si="7"/>
        <v>1155047.2056999996</v>
      </c>
    </row>
    <row r="25" spans="1:24" ht="16.5" customHeight="1">
      <c r="A25" s="218" t="s">
        <v>527</v>
      </c>
      <c r="B25" s="219" t="s">
        <v>76</v>
      </c>
      <c r="C25" s="181" t="s">
        <v>493</v>
      </c>
      <c r="D25" s="182">
        <f>Dongiakhaithac_1diem!L23</f>
        <v>2623.725</v>
      </c>
      <c r="E25" s="182">
        <f>Dongiakhaithac_1diem!L50</f>
        <v>2778.975</v>
      </c>
      <c r="F25" s="183">
        <f>Dongiakhaithac_1diem!L74</f>
        <v>120859.02</v>
      </c>
      <c r="G25" s="182">
        <f>G18</f>
        <v>5917.4285</v>
      </c>
      <c r="H25" s="182">
        <f>H18</f>
        <v>436.494</v>
      </c>
      <c r="I25" s="183">
        <f>I18</f>
        <v>545.606</v>
      </c>
      <c r="J25" s="182">
        <f>J18</f>
        <v>921.4398000000001</v>
      </c>
      <c r="K25" s="190">
        <f>Dongiakhaithac_1diem!L156</f>
        <v>1408.9248</v>
      </c>
      <c r="L25" s="182">
        <f>L18</f>
        <v>1408.9248</v>
      </c>
      <c r="M25" s="183">
        <f>M18</f>
        <v>1408.9248</v>
      </c>
      <c r="N25" s="182">
        <f>N18</f>
        <v>1408.9248</v>
      </c>
      <c r="O25" s="184">
        <f>O18</f>
        <v>2009.5928000000004</v>
      </c>
      <c r="P25" s="199">
        <f t="shared" si="0"/>
        <v>138309.46270000003</v>
      </c>
      <c r="Q25" s="199">
        <f t="shared" si="1"/>
        <v>138309.46270000003</v>
      </c>
      <c r="R25" s="199">
        <f t="shared" si="2"/>
        <v>138910.13070000004</v>
      </c>
      <c r="S25" s="193">
        <v>19363</v>
      </c>
      <c r="T25" s="193">
        <v>20044</v>
      </c>
      <c r="U25" s="199">
        <f t="shared" si="4"/>
        <v>39407</v>
      </c>
      <c r="V25" s="193">
        <f t="shared" si="5"/>
        <v>177716.46270000003</v>
      </c>
      <c r="W25" s="193">
        <f t="shared" si="6"/>
        <v>177716.46270000003</v>
      </c>
      <c r="X25" s="193">
        <f t="shared" si="7"/>
        <v>178317.13070000004</v>
      </c>
    </row>
    <row r="26" spans="1:24" s="217" customFormat="1" ht="16.5" customHeight="1">
      <c r="A26" s="227">
        <v>4</v>
      </c>
      <c r="B26" s="194" t="s">
        <v>77</v>
      </c>
      <c r="C26" s="187" t="s">
        <v>493</v>
      </c>
      <c r="D26" s="188">
        <f>Dongiakhaithac_1diem!L24</f>
        <v>1411.234</v>
      </c>
      <c r="E26" s="201">
        <f>Dongiakhaithac_1diem!L51</f>
        <v>222.31799999999998</v>
      </c>
      <c r="F26" s="183">
        <f>Dongiakhaithac_1diem!L75</f>
        <v>120859.02</v>
      </c>
      <c r="G26" s="201">
        <f>Cuoicung!G18</f>
        <v>5917.4285</v>
      </c>
      <c r="H26" s="182">
        <f>H18</f>
        <v>436.494</v>
      </c>
      <c r="I26" s="183">
        <f>I18</f>
        <v>545.606</v>
      </c>
      <c r="J26" s="182">
        <f>J18</f>
        <v>921.4398000000001</v>
      </c>
      <c r="K26" s="190">
        <f>Dongiakhaithac_1diem!L158</f>
        <v>1408.9248</v>
      </c>
      <c r="L26" s="182">
        <f>L18</f>
        <v>1408.9248</v>
      </c>
      <c r="M26" s="183">
        <f>M18</f>
        <v>1408.9248</v>
      </c>
      <c r="N26" s="182">
        <f>Dongiakhaithac_1diem!L207</f>
        <v>1408.9248</v>
      </c>
      <c r="O26" s="184">
        <f>O18</f>
        <v>2009.5928000000004</v>
      </c>
      <c r="P26" s="199">
        <f t="shared" si="0"/>
        <v>134540.31470000002</v>
      </c>
      <c r="Q26" s="199">
        <f t="shared" si="1"/>
        <v>134540.31470000002</v>
      </c>
      <c r="R26" s="199">
        <f t="shared" si="2"/>
        <v>135140.98270000002</v>
      </c>
      <c r="S26" s="201">
        <v>17143</v>
      </c>
      <c r="T26" s="201">
        <v>6208</v>
      </c>
      <c r="U26" s="199">
        <f t="shared" si="4"/>
        <v>23351</v>
      </c>
      <c r="V26" s="193">
        <f t="shared" si="5"/>
        <v>157891.31470000002</v>
      </c>
      <c r="W26" s="193">
        <f t="shared" si="6"/>
        <v>157891.31470000002</v>
      </c>
      <c r="X26" s="193">
        <f t="shared" si="7"/>
        <v>158491.98270000002</v>
      </c>
    </row>
    <row r="27" spans="1:24" s="217" customFormat="1" ht="16.5" customHeight="1">
      <c r="A27" s="227">
        <v>5</v>
      </c>
      <c r="B27" s="228" t="s">
        <v>510</v>
      </c>
      <c r="C27" s="187" t="s">
        <v>493</v>
      </c>
      <c r="D27" s="191">
        <f>D26</f>
        <v>1411.234</v>
      </c>
      <c r="E27" s="198">
        <f>Dongiakhaithac_1diem!L51</f>
        <v>222.31799999999998</v>
      </c>
      <c r="F27" s="183">
        <f>Dongiakhaithac_1diem!L75</f>
        <v>120859.02</v>
      </c>
      <c r="G27" s="198">
        <f>G18</f>
        <v>5917.4285</v>
      </c>
      <c r="H27" s="183">
        <f>H18</f>
        <v>436.494</v>
      </c>
      <c r="I27" s="183">
        <f>I18</f>
        <v>545.606</v>
      </c>
      <c r="J27" s="183">
        <f>I18</f>
        <v>545.606</v>
      </c>
      <c r="K27" s="192">
        <f>K26</f>
        <v>1408.9248</v>
      </c>
      <c r="L27" s="183">
        <v>0</v>
      </c>
      <c r="M27" s="183">
        <v>0</v>
      </c>
      <c r="N27" s="183">
        <v>0</v>
      </c>
      <c r="O27" s="183">
        <v>0</v>
      </c>
      <c r="P27" s="199">
        <f t="shared" si="0"/>
        <v>131346.6313</v>
      </c>
      <c r="Q27" s="199">
        <f t="shared" si="1"/>
        <v>131346.6313</v>
      </c>
      <c r="R27" s="199">
        <f t="shared" si="2"/>
        <v>131346.6313</v>
      </c>
      <c r="S27" s="198">
        <v>19363</v>
      </c>
      <c r="T27" s="198">
        <v>27246</v>
      </c>
      <c r="U27" s="199">
        <f t="shared" si="4"/>
        <v>46609</v>
      </c>
      <c r="V27" s="193">
        <f t="shared" si="5"/>
        <v>177955.6313</v>
      </c>
      <c r="W27" s="193">
        <f t="shared" si="6"/>
        <v>177955.6313</v>
      </c>
      <c r="X27" s="193">
        <f t="shared" si="7"/>
        <v>177955.6313</v>
      </c>
    </row>
    <row r="28" spans="1:24" s="217" customFormat="1" ht="16.5" customHeight="1">
      <c r="A28" s="227">
        <v>6</v>
      </c>
      <c r="B28" s="189" t="s">
        <v>78</v>
      </c>
      <c r="C28" s="189"/>
      <c r="D28" s="201"/>
      <c r="E28" s="201"/>
      <c r="F28" s="198"/>
      <c r="G28" s="201"/>
      <c r="H28" s="201"/>
      <c r="I28" s="201"/>
      <c r="J28" s="201"/>
      <c r="K28" s="201"/>
      <c r="L28" s="201"/>
      <c r="M28" s="198"/>
      <c r="N28" s="201"/>
      <c r="O28" s="202"/>
      <c r="P28" s="199">
        <f t="shared" si="0"/>
        <v>0</v>
      </c>
      <c r="Q28" s="199">
        <f t="shared" si="1"/>
        <v>0</v>
      </c>
      <c r="R28" s="199">
        <f t="shared" si="2"/>
        <v>0</v>
      </c>
      <c r="S28" s="201"/>
      <c r="T28" s="201"/>
      <c r="U28" s="199"/>
      <c r="V28" s="193"/>
      <c r="W28" s="193"/>
      <c r="X28" s="193"/>
    </row>
    <row r="29" spans="1:24" ht="16.5" customHeight="1">
      <c r="A29" s="218" t="s">
        <v>530</v>
      </c>
      <c r="B29" s="219" t="s">
        <v>80</v>
      </c>
      <c r="C29" s="181" t="s">
        <v>493</v>
      </c>
      <c r="D29" s="182">
        <f>Dongiakhaithac_1diem!L26</f>
        <v>209.898</v>
      </c>
      <c r="E29" s="182">
        <f>Dongiakhaithac_1diem!L53</f>
        <v>222.31799999999998</v>
      </c>
      <c r="F29" s="183">
        <f>Dongiakhaithac_1diem!L77</f>
        <v>120859.02</v>
      </c>
      <c r="G29" s="182">
        <v>0</v>
      </c>
      <c r="H29" s="182">
        <v>0</v>
      </c>
      <c r="I29" s="182">
        <v>0</v>
      </c>
      <c r="J29" s="182">
        <f>Dongiakhaithac_1diem!L141</f>
        <v>921.4398000000001</v>
      </c>
      <c r="K29" s="193">
        <f>Dongiakhaithac_1diem!L160</f>
        <v>1576.5948</v>
      </c>
      <c r="L29" s="193">
        <f>Dongiakhaithac_1diem!L186</f>
        <v>140892.48</v>
      </c>
      <c r="M29" s="183">
        <f>Dongiakhaithac_1diem!L199</f>
        <v>1408.9248</v>
      </c>
      <c r="N29" s="182">
        <f>Dongiakhaithac_1diem!L211</f>
        <v>1809.3663000000001</v>
      </c>
      <c r="O29" s="184">
        <f>Dongiakhaithac_1diem!L223</f>
        <v>1809.3663000000001</v>
      </c>
      <c r="P29" s="199">
        <f t="shared" si="0"/>
        <v>266090.6754</v>
      </c>
      <c r="Q29" s="199">
        <f t="shared" si="1"/>
        <v>266491.1169</v>
      </c>
      <c r="R29" s="199">
        <f t="shared" si="2"/>
        <v>266491.1169</v>
      </c>
      <c r="S29" s="193">
        <v>23801</v>
      </c>
      <c r="T29" s="201">
        <v>47152</v>
      </c>
      <c r="U29" s="199">
        <f t="shared" si="4"/>
        <v>70953</v>
      </c>
      <c r="V29" s="193">
        <f>P29+U29</f>
        <v>337043.6754</v>
      </c>
      <c r="W29" s="193">
        <f>Q29+U29</f>
        <v>337444.1169</v>
      </c>
      <c r="X29" s="193">
        <f>R29+U29</f>
        <v>337444.1169</v>
      </c>
    </row>
    <row r="30" spans="1:24" ht="16.5" customHeight="1">
      <c r="A30" s="218" t="s">
        <v>531</v>
      </c>
      <c r="B30" s="219" t="s">
        <v>84</v>
      </c>
      <c r="C30" s="181" t="s">
        <v>493</v>
      </c>
      <c r="D30" s="182">
        <f>Dongiakhaithac_1diem!L27</f>
        <v>2011.902</v>
      </c>
      <c r="E30" s="182">
        <f>Dongiakhaithac_1diem!L54</f>
        <v>222.31799999999998</v>
      </c>
      <c r="F30" s="183">
        <f>Dongiakhaithac_1diem!L78</f>
        <v>120859.02</v>
      </c>
      <c r="G30" s="182">
        <v>0</v>
      </c>
      <c r="H30" s="182">
        <v>0</v>
      </c>
      <c r="I30" s="182">
        <v>0</v>
      </c>
      <c r="J30" s="182">
        <f>J29</f>
        <v>921.4398000000001</v>
      </c>
      <c r="K30" s="193">
        <f>Dongiakhaithac_1diem!L161</f>
        <v>1408.9248</v>
      </c>
      <c r="L30" s="193">
        <f>L29</f>
        <v>140892.48</v>
      </c>
      <c r="M30" s="183">
        <f>M29</f>
        <v>1408.9248</v>
      </c>
      <c r="N30" s="182">
        <f>N29</f>
        <v>1809.3663000000001</v>
      </c>
      <c r="O30" s="184">
        <f>O29</f>
        <v>1809.3663000000001</v>
      </c>
      <c r="P30" s="199">
        <f t="shared" si="0"/>
        <v>267725.0094</v>
      </c>
      <c r="Q30" s="199">
        <f t="shared" si="1"/>
        <v>268125.4509</v>
      </c>
      <c r="R30" s="199">
        <f t="shared" si="2"/>
        <v>268125.4509</v>
      </c>
      <c r="S30" s="193">
        <v>23801</v>
      </c>
      <c r="T30" s="201">
        <v>47152</v>
      </c>
      <c r="U30" s="199">
        <f t="shared" si="4"/>
        <v>70953</v>
      </c>
      <c r="V30" s="193">
        <f>P30+U30</f>
        <v>338678.0094</v>
      </c>
      <c r="W30" s="193">
        <f>Q30+U30</f>
        <v>339078.4509</v>
      </c>
      <c r="X30" s="193">
        <f>R30+U30</f>
        <v>339078.4509</v>
      </c>
    </row>
    <row r="31" spans="1:24" ht="16.5" customHeight="1">
      <c r="A31" s="218" t="s">
        <v>532</v>
      </c>
      <c r="B31" s="219" t="s">
        <v>124</v>
      </c>
      <c r="C31" s="181" t="s">
        <v>493</v>
      </c>
      <c r="D31" s="182">
        <f>Dongiakhaithac_1diem!L28</f>
        <v>209.898</v>
      </c>
      <c r="E31" s="182">
        <f>Dongiakhaithac_1diem!L55</f>
        <v>2024.3220000000001</v>
      </c>
      <c r="F31" s="183">
        <f>Dongiakhaithac_1diem!L79</f>
        <v>120859.02</v>
      </c>
      <c r="G31" s="182">
        <v>0</v>
      </c>
      <c r="H31" s="182">
        <v>0</v>
      </c>
      <c r="I31" s="182">
        <v>0</v>
      </c>
      <c r="J31" s="182">
        <f>J29</f>
        <v>921.4398000000001</v>
      </c>
      <c r="K31" s="193">
        <f>Dongiakhaithac_1diem!L162</f>
        <v>1408.9248</v>
      </c>
      <c r="L31" s="193">
        <f>L29</f>
        <v>140892.48</v>
      </c>
      <c r="M31" s="183">
        <f>M29</f>
        <v>1408.9248</v>
      </c>
      <c r="N31" s="182">
        <f>N30</f>
        <v>1809.3663000000001</v>
      </c>
      <c r="O31" s="184">
        <f>O29</f>
        <v>1809.3663000000001</v>
      </c>
      <c r="P31" s="199">
        <f t="shared" si="0"/>
        <v>267725.0094</v>
      </c>
      <c r="Q31" s="199">
        <f t="shared" si="1"/>
        <v>268125.4509</v>
      </c>
      <c r="R31" s="199">
        <f t="shared" si="2"/>
        <v>268125.4509</v>
      </c>
      <c r="S31" s="193">
        <v>23801</v>
      </c>
      <c r="T31" s="201">
        <v>47152</v>
      </c>
      <c r="U31" s="199">
        <f t="shared" si="4"/>
        <v>70953</v>
      </c>
      <c r="V31" s="193">
        <f>P31+U31</f>
        <v>338678.0094</v>
      </c>
      <c r="W31" s="193">
        <f>Q31+U31</f>
        <v>339078.4509</v>
      </c>
      <c r="X31" s="193">
        <f>R31+U31</f>
        <v>339078.4509</v>
      </c>
    </row>
    <row r="32" spans="1:24" ht="23.25" customHeight="1">
      <c r="A32" s="218" t="s">
        <v>533</v>
      </c>
      <c r="B32" s="219" t="s">
        <v>88</v>
      </c>
      <c r="C32" s="181" t="s">
        <v>493</v>
      </c>
      <c r="D32" s="182">
        <f>Dongiakhaithac_1diem!L29</f>
        <v>209.898</v>
      </c>
      <c r="E32" s="182">
        <f>Dongiakhaithac_1diem!L56</f>
        <v>222.31799999999998</v>
      </c>
      <c r="F32" s="183">
        <f>Dongiakhaithac_1diem!L80</f>
        <v>487120.22</v>
      </c>
      <c r="G32" s="182">
        <v>0</v>
      </c>
      <c r="H32" s="182">
        <v>0</v>
      </c>
      <c r="I32" s="182">
        <v>0</v>
      </c>
      <c r="J32" s="182">
        <f>J29</f>
        <v>921.4398000000001</v>
      </c>
      <c r="K32" s="193">
        <f>Dongiakhaithac_1diem!L163</f>
        <v>1995.7583000000002</v>
      </c>
      <c r="L32" s="193">
        <f>L29</f>
        <v>140892.48</v>
      </c>
      <c r="M32" s="183">
        <f>M29</f>
        <v>1408.9248</v>
      </c>
      <c r="N32" s="182">
        <f>N31</f>
        <v>1809.3663000000001</v>
      </c>
      <c r="O32" s="184">
        <f>O29</f>
        <v>1809.3663000000001</v>
      </c>
      <c r="P32" s="199">
        <f t="shared" si="0"/>
        <v>632771.0389</v>
      </c>
      <c r="Q32" s="199">
        <f t="shared" si="1"/>
        <v>633171.4804</v>
      </c>
      <c r="R32" s="199">
        <f t="shared" si="2"/>
        <v>633171.4804</v>
      </c>
      <c r="S32" s="193">
        <v>23801</v>
      </c>
      <c r="T32" s="201">
        <v>47152</v>
      </c>
      <c r="U32" s="199">
        <f t="shared" si="4"/>
        <v>70953</v>
      </c>
      <c r="V32" s="193">
        <f>P32+U32</f>
        <v>703724.0389</v>
      </c>
      <c r="W32" s="193">
        <f>Q32+U32</f>
        <v>704124.4804</v>
      </c>
      <c r="X32" s="193">
        <f>R32+U32</f>
        <v>704124.4804</v>
      </c>
    </row>
    <row r="33" spans="1:24" s="217" customFormat="1" ht="16.5" customHeight="1">
      <c r="A33" s="227">
        <v>7</v>
      </c>
      <c r="B33" s="189" t="s">
        <v>90</v>
      </c>
      <c r="C33" s="187" t="s">
        <v>494</v>
      </c>
      <c r="D33" s="188">
        <f>Dongiakhaithac_1diem!L30</f>
        <v>810.566</v>
      </c>
      <c r="E33" s="201">
        <f>Dongiakhaithac_1diem!L57</f>
        <v>222.31799999999998</v>
      </c>
      <c r="F33" s="198">
        <f>Dongiakhaithac_1diem!L81</f>
        <v>120859.02</v>
      </c>
      <c r="G33" s="182">
        <v>0</v>
      </c>
      <c r="H33" s="182">
        <v>0</v>
      </c>
      <c r="I33" s="182">
        <v>0</v>
      </c>
      <c r="J33" s="201">
        <f>Dongiakhaithac_1diem!L139</f>
        <v>2386.4823</v>
      </c>
      <c r="K33" s="193">
        <f>Dongiakhaithac_1diem!L164</f>
        <v>1408.9248</v>
      </c>
      <c r="L33" s="201">
        <f>L29</f>
        <v>140892.48</v>
      </c>
      <c r="M33" s="198">
        <f>Dongiakhaithac_1diem!L197</f>
        <v>1408.9248</v>
      </c>
      <c r="N33" s="182">
        <f>N29</f>
        <v>1809.3663000000001</v>
      </c>
      <c r="O33" s="184">
        <f>O29</f>
        <v>1809.3663000000001</v>
      </c>
      <c r="P33" s="199">
        <f t="shared" si="0"/>
        <v>267988.7159</v>
      </c>
      <c r="Q33" s="199">
        <f t="shared" si="1"/>
        <v>268389.1574</v>
      </c>
      <c r="R33" s="199">
        <f t="shared" si="2"/>
        <v>268389.1574</v>
      </c>
      <c r="S33" s="201">
        <v>9714</v>
      </c>
      <c r="T33" s="201">
        <v>5248</v>
      </c>
      <c r="U33" s="199">
        <f t="shared" si="4"/>
        <v>14962</v>
      </c>
      <c r="V33" s="193">
        <f>P33+U33</f>
        <v>282950.7159</v>
      </c>
      <c r="W33" s="193">
        <f>Q33+U33</f>
        <v>283351.1574</v>
      </c>
      <c r="X33" s="193">
        <f>R33+U33</f>
        <v>283351.1574</v>
      </c>
    </row>
    <row r="34" spans="1:24" s="217" customFormat="1" ht="16.5" customHeight="1">
      <c r="A34" s="227">
        <v>8</v>
      </c>
      <c r="B34" s="194" t="s">
        <v>92</v>
      </c>
      <c r="C34" s="194"/>
      <c r="D34" s="201"/>
      <c r="E34" s="201"/>
      <c r="F34" s="198"/>
      <c r="G34" s="201"/>
      <c r="H34" s="201"/>
      <c r="I34" s="201"/>
      <c r="J34" s="201"/>
      <c r="K34" s="201"/>
      <c r="L34" s="201"/>
      <c r="M34" s="198"/>
      <c r="N34" s="201"/>
      <c r="O34" s="202"/>
      <c r="P34" s="199">
        <f t="shared" si="0"/>
        <v>0</v>
      </c>
      <c r="Q34" s="199">
        <f t="shared" si="1"/>
        <v>0</v>
      </c>
      <c r="R34" s="199">
        <f t="shared" si="2"/>
        <v>0</v>
      </c>
      <c r="S34" s="201"/>
      <c r="T34" s="201"/>
      <c r="U34" s="199"/>
      <c r="V34" s="193"/>
      <c r="W34" s="193"/>
      <c r="X34" s="193"/>
    </row>
    <row r="35" spans="1:24" ht="16.5" customHeight="1">
      <c r="A35" s="218" t="s">
        <v>534</v>
      </c>
      <c r="B35" s="219" t="s">
        <v>129</v>
      </c>
      <c r="C35" s="181" t="s">
        <v>499</v>
      </c>
      <c r="D35" s="182">
        <f>Dongiakhaithac_1diem!L31</f>
        <v>20989.8</v>
      </c>
      <c r="E35" s="182">
        <f>Dongiakhaithac_1diem!L59</f>
        <v>22231.8</v>
      </c>
      <c r="F35" s="198">
        <f>Dongiakhaithac_1diem!L82</f>
        <v>120859.02</v>
      </c>
      <c r="G35" s="182">
        <v>0</v>
      </c>
      <c r="H35" s="182">
        <v>0</v>
      </c>
      <c r="I35" s="182">
        <v>0</v>
      </c>
      <c r="J35" s="182">
        <f>Dongiakhaithac_1diem!L140</f>
        <v>92143.98000000001</v>
      </c>
      <c r="K35" s="193">
        <f>Dongiakhaithac_1diem!L165</f>
        <v>140892.48</v>
      </c>
      <c r="L35" s="193">
        <v>0</v>
      </c>
      <c r="M35" s="183">
        <f>Dongiakhaithac_1diem!L198</f>
        <v>200959.28000000003</v>
      </c>
      <c r="N35" s="182">
        <f>Dongiakhaithac_1diem!L209</f>
        <v>140892.48</v>
      </c>
      <c r="O35" s="184">
        <f>Dongiakhaithac_1diem!L222</f>
        <v>1408.9248</v>
      </c>
      <c r="P35" s="199">
        <f t="shared" si="0"/>
        <v>598076.3600000001</v>
      </c>
      <c r="Q35" s="199">
        <f t="shared" si="1"/>
        <v>538009.56</v>
      </c>
      <c r="R35" s="199">
        <f t="shared" si="2"/>
        <v>398526.0048</v>
      </c>
      <c r="S35" s="193">
        <v>12126</v>
      </c>
      <c r="T35" s="201">
        <v>7129</v>
      </c>
      <c r="U35" s="199">
        <f t="shared" si="4"/>
        <v>19255</v>
      </c>
      <c r="V35" s="193">
        <f>P35+U35</f>
        <v>617331.3600000001</v>
      </c>
      <c r="W35" s="233">
        <f>Q35+U35</f>
        <v>557264.56</v>
      </c>
      <c r="X35" s="233">
        <f>R35+U35</f>
        <v>417781.0048</v>
      </c>
    </row>
    <row r="36" spans="1:24" ht="16.5" customHeight="1">
      <c r="A36" s="218" t="s">
        <v>535</v>
      </c>
      <c r="B36" s="219" t="s">
        <v>131</v>
      </c>
      <c r="C36" s="181" t="s">
        <v>499</v>
      </c>
      <c r="D36" s="182">
        <f>Dongiakhaithac_1diem!L31</f>
        <v>20989.8</v>
      </c>
      <c r="E36" s="182">
        <f>Dongiakhaithac_1diem!L60</f>
        <v>22231.8</v>
      </c>
      <c r="F36" s="198">
        <f>F35</f>
        <v>120859.02</v>
      </c>
      <c r="G36" s="182">
        <v>0</v>
      </c>
      <c r="H36" s="182">
        <v>0</v>
      </c>
      <c r="I36" s="182">
        <v>0</v>
      </c>
      <c r="J36" s="182">
        <f>J35</f>
        <v>92143.98000000001</v>
      </c>
      <c r="K36" s="193">
        <f>K35</f>
        <v>140892.48</v>
      </c>
      <c r="L36" s="193">
        <v>0</v>
      </c>
      <c r="M36" s="183">
        <f>M35</f>
        <v>200959.28000000003</v>
      </c>
      <c r="N36" s="182">
        <f>N35</f>
        <v>140892.48</v>
      </c>
      <c r="O36" s="184">
        <f>Dongiakhaithac_1diem!L222</f>
        <v>1408.9248</v>
      </c>
      <c r="P36" s="199">
        <f t="shared" si="0"/>
        <v>598076.3600000001</v>
      </c>
      <c r="Q36" s="199">
        <f t="shared" si="1"/>
        <v>538009.56</v>
      </c>
      <c r="R36" s="199">
        <f t="shared" si="2"/>
        <v>398526.0048</v>
      </c>
      <c r="S36" s="193">
        <v>12126</v>
      </c>
      <c r="T36" s="201">
        <v>7129</v>
      </c>
      <c r="U36" s="199">
        <f t="shared" si="4"/>
        <v>19255</v>
      </c>
      <c r="V36" s="193">
        <f>P36+U36</f>
        <v>617331.3600000001</v>
      </c>
      <c r="W36" s="233">
        <f>Q36+U36</f>
        <v>557264.56</v>
      </c>
      <c r="X36" s="233">
        <f>R36+U36</f>
        <v>417781.0048</v>
      </c>
    </row>
    <row r="37" spans="1:24" ht="16.5" customHeight="1">
      <c r="A37" s="218" t="s">
        <v>536</v>
      </c>
      <c r="B37" s="219" t="s">
        <v>133</v>
      </c>
      <c r="C37" s="181" t="s">
        <v>499</v>
      </c>
      <c r="D37" s="182">
        <f>Dongiakhaithac_1diem!L31</f>
        <v>20989.8</v>
      </c>
      <c r="E37" s="182">
        <f>Dongiakhaithac_1diem!L61</f>
        <v>102321.25</v>
      </c>
      <c r="F37" s="198">
        <f>F35</f>
        <v>120859.02</v>
      </c>
      <c r="G37" s="182">
        <v>0</v>
      </c>
      <c r="H37" s="182">
        <v>0</v>
      </c>
      <c r="I37" s="182">
        <v>0</v>
      </c>
      <c r="J37" s="182">
        <f>J35</f>
        <v>92143.98000000001</v>
      </c>
      <c r="K37" s="193">
        <f>K35</f>
        <v>140892.48</v>
      </c>
      <c r="L37" s="193">
        <v>0</v>
      </c>
      <c r="M37" s="183">
        <f>M35</f>
        <v>200959.28000000003</v>
      </c>
      <c r="N37" s="182">
        <f>N35</f>
        <v>140892.48</v>
      </c>
      <c r="O37" s="184">
        <f>O36</f>
        <v>1408.9248</v>
      </c>
      <c r="P37" s="199">
        <f t="shared" si="0"/>
        <v>678165.81</v>
      </c>
      <c r="Q37" s="199">
        <f t="shared" si="1"/>
        <v>618099.01</v>
      </c>
      <c r="R37" s="199">
        <f t="shared" si="2"/>
        <v>478615.4548</v>
      </c>
      <c r="S37" s="193">
        <v>12126</v>
      </c>
      <c r="T37" s="201">
        <v>7129</v>
      </c>
      <c r="U37" s="199">
        <f t="shared" si="4"/>
        <v>19255</v>
      </c>
      <c r="V37" s="193">
        <f>P37+U37</f>
        <v>697420.81</v>
      </c>
      <c r="W37" s="233">
        <f>Q37+U37</f>
        <v>637354.01</v>
      </c>
      <c r="X37" s="233">
        <f>R37+U37</f>
        <v>497870.4548</v>
      </c>
    </row>
    <row r="38" spans="1:24" s="217" customFormat="1" ht="16.5" customHeight="1">
      <c r="A38" s="229">
        <v>9</v>
      </c>
      <c r="B38" s="230" t="s">
        <v>266</v>
      </c>
      <c r="C38" s="195" t="s">
        <v>506</v>
      </c>
      <c r="D38" s="203"/>
      <c r="E38" s="203"/>
      <c r="F38" s="204"/>
      <c r="G38" s="203"/>
      <c r="H38" s="203"/>
      <c r="I38" s="203"/>
      <c r="J38" s="203"/>
      <c r="K38" s="203"/>
      <c r="L38" s="273">
        <v>10118745.579999998</v>
      </c>
      <c r="M38" s="274">
        <f>Dongiakhaithac_1diem!L200</f>
        <v>1408.9248</v>
      </c>
      <c r="N38" s="196">
        <f>Dongiakhaithac_1diem!L212</f>
        <v>1408.9248</v>
      </c>
      <c r="O38" s="197">
        <f>Dongiakhaithac_1diem!L224</f>
        <v>1408.9248</v>
      </c>
      <c r="P38" s="199">
        <f t="shared" si="0"/>
        <v>10120154.504799997</v>
      </c>
      <c r="Q38" s="199">
        <f t="shared" si="1"/>
        <v>10120154.504799997</v>
      </c>
      <c r="R38" s="199">
        <f t="shared" si="2"/>
        <v>10120154.504799997</v>
      </c>
      <c r="S38" s="203"/>
      <c r="T38" s="203">
        <v>26177</v>
      </c>
      <c r="U38" s="204">
        <f t="shared" si="4"/>
        <v>26177</v>
      </c>
      <c r="V38" s="205">
        <f>P38+U38</f>
        <v>10146331.504799997</v>
      </c>
      <c r="W38" s="205">
        <f>Q38+U38</f>
        <v>10146331.504799997</v>
      </c>
      <c r="X38" s="205">
        <f>R38+U38</f>
        <v>10146331.504799997</v>
      </c>
    </row>
    <row r="39" ht="19.5" customHeight="1">
      <c r="N39" s="243"/>
    </row>
  </sheetData>
  <sheetProtection/>
  <mergeCells count="31">
    <mergeCell ref="V2:V6"/>
    <mergeCell ref="N5:N6"/>
    <mergeCell ref="O5:O6"/>
    <mergeCell ref="K4:O4"/>
    <mergeCell ref="P4:P6"/>
    <mergeCell ref="G4:I4"/>
    <mergeCell ref="R4:R6"/>
    <mergeCell ref="M5:M6"/>
    <mergeCell ref="P3:R3"/>
    <mergeCell ref="K5:K6"/>
    <mergeCell ref="Q4:Q6"/>
    <mergeCell ref="S3:S6"/>
    <mergeCell ref="D2:R2"/>
    <mergeCell ref="C2:C6"/>
    <mergeCell ref="U3:U6"/>
    <mergeCell ref="L5:L6"/>
    <mergeCell ref="H5:I5"/>
    <mergeCell ref="D5:D6"/>
    <mergeCell ref="F5:F6"/>
    <mergeCell ref="E5:E6"/>
    <mergeCell ref="J3:O3"/>
    <mergeCell ref="T3:T6"/>
    <mergeCell ref="J4:J6"/>
    <mergeCell ref="D3:I3"/>
    <mergeCell ref="G5:G6"/>
    <mergeCell ref="A1:X1"/>
    <mergeCell ref="W2:W6"/>
    <mergeCell ref="X2:X6"/>
    <mergeCell ref="B2:B6"/>
    <mergeCell ref="A2:A6"/>
    <mergeCell ref="S2:U2"/>
  </mergeCells>
  <printOptions/>
  <pageMargins left="0" right="0" top="0" bottom="0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816"/>
  <sheetViews>
    <sheetView zoomScale="120" zoomScaleNormal="120" zoomScalePageLayoutView="0" workbookViewId="0" topLeftCell="A1">
      <pane xSplit="2" ySplit="5" topLeftCell="C16" activePane="bottomRight" state="frozen"/>
      <selection pane="topLeft" activeCell="C712" sqref="C712"/>
      <selection pane="topRight" activeCell="C712" sqref="C712"/>
      <selection pane="bottomLeft" activeCell="C712" sqref="C712"/>
      <selection pane="bottomRight" activeCell="H18" sqref="H18"/>
    </sheetView>
  </sheetViews>
  <sheetFormatPr defaultColWidth="9.140625" defaultRowHeight="12.75"/>
  <cols>
    <col min="1" max="1" width="9.140625" style="35" customWidth="1"/>
    <col min="2" max="2" width="44.00390625" style="15" customWidth="1"/>
    <col min="3" max="3" width="14.421875" style="15" customWidth="1"/>
    <col min="4" max="4" width="13.28125" style="15" customWidth="1"/>
    <col min="5" max="5" width="13.7109375" style="37" customWidth="1"/>
    <col min="6" max="6" width="13.421875" style="37" customWidth="1"/>
    <col min="7" max="16384" width="9.140625" style="15" customWidth="1"/>
  </cols>
  <sheetData>
    <row r="1" ht="15.75">
      <c r="A1" s="56" t="s">
        <v>480</v>
      </c>
    </row>
    <row r="2" spans="1:6" ht="18.75" customHeight="1">
      <c r="A2" s="590" t="s">
        <v>437</v>
      </c>
      <c r="B2" s="590"/>
      <c r="C2" s="590"/>
      <c r="D2" s="590"/>
      <c r="E2" s="590"/>
      <c r="F2" s="590"/>
    </row>
    <row r="3" spans="2:4" ht="15.75">
      <c r="B3" s="36"/>
      <c r="C3" s="36"/>
      <c r="D3" s="36"/>
    </row>
    <row r="4" spans="1:6" s="13" customFormat="1" ht="37.5" customHeight="1">
      <c r="A4" s="593" t="s">
        <v>7</v>
      </c>
      <c r="B4" s="593" t="s">
        <v>8</v>
      </c>
      <c r="C4" s="593" t="s">
        <v>12</v>
      </c>
      <c r="D4" s="29" t="s">
        <v>11</v>
      </c>
      <c r="E4" s="345" t="s">
        <v>759</v>
      </c>
      <c r="F4" s="38" t="s">
        <v>0</v>
      </c>
    </row>
    <row r="5" spans="1:6" s="13" customFormat="1" ht="26.25" customHeight="1">
      <c r="A5" s="592"/>
      <c r="B5" s="592"/>
      <c r="C5" s="592"/>
      <c r="D5" s="1" t="s">
        <v>13</v>
      </c>
      <c r="E5" s="557">
        <v>0.235</v>
      </c>
      <c r="F5" s="26" t="s">
        <v>17</v>
      </c>
    </row>
    <row r="6" spans="1:6" s="13" customFormat="1" ht="31.5">
      <c r="A6" s="30"/>
      <c r="B6" s="122" t="s">
        <v>83</v>
      </c>
      <c r="C6" s="75"/>
      <c r="D6" s="75"/>
      <c r="E6" s="121"/>
      <c r="F6" s="77"/>
    </row>
    <row r="7" spans="1:6" s="13" customFormat="1" ht="31.5">
      <c r="A7" s="32" t="s">
        <v>18</v>
      </c>
      <c r="B7" s="103" t="s">
        <v>82</v>
      </c>
      <c r="C7" s="16"/>
      <c r="D7" s="16"/>
      <c r="E7" s="28"/>
      <c r="F7" s="27"/>
    </row>
    <row r="8" spans="1:6" s="13" customFormat="1" ht="15.75">
      <c r="A8" s="32" t="s">
        <v>180</v>
      </c>
      <c r="B8" s="34" t="s">
        <v>181</v>
      </c>
      <c r="C8" s="16"/>
      <c r="D8" s="16"/>
      <c r="E8" s="28"/>
      <c r="F8" s="27"/>
    </row>
    <row r="9" spans="1:6" s="13" customFormat="1" ht="15.75">
      <c r="A9" s="31">
        <v>1</v>
      </c>
      <c r="B9" s="45" t="s">
        <v>57</v>
      </c>
      <c r="C9" s="48"/>
      <c r="D9" s="16"/>
      <c r="E9" s="87"/>
      <c r="F9" s="41"/>
    </row>
    <row r="10" spans="1:6" s="13" customFormat="1" ht="15.75">
      <c r="A10" s="3" t="s">
        <v>20</v>
      </c>
      <c r="B10" s="2" t="s">
        <v>58</v>
      </c>
      <c r="C10" s="16" t="str">
        <f>'[5]LN 1.050.000đ-ND205'!O10:O11</f>
        <v>2KTV4</v>
      </c>
      <c r="D10" s="9">
        <f>'LN 1.050.000đ-ND205'!N11</f>
        <v>281953.8461538461</v>
      </c>
      <c r="E10" s="9">
        <f>ROUND(D10*23%,0)</f>
        <v>64849</v>
      </c>
      <c r="F10" s="41">
        <f>D10+E10</f>
        <v>346802.8461538461</v>
      </c>
    </row>
    <row r="11" spans="1:6" s="13" customFormat="1" ht="15.75">
      <c r="A11" s="3"/>
      <c r="B11" s="18"/>
      <c r="C11" s="317"/>
      <c r="D11" s="16"/>
      <c r="E11" s="9"/>
      <c r="F11" s="41"/>
    </row>
    <row r="12" spans="1:6" s="13" customFormat="1" ht="15.75">
      <c r="A12" s="3"/>
      <c r="B12" s="18"/>
      <c r="C12" s="16"/>
      <c r="D12" s="16"/>
      <c r="E12" s="9"/>
      <c r="F12" s="41"/>
    </row>
    <row r="13" spans="1:6" s="13" customFormat="1" ht="15.75">
      <c r="A13" s="3" t="s">
        <v>21</v>
      </c>
      <c r="B13" s="2" t="s">
        <v>59</v>
      </c>
      <c r="C13" s="16" t="str">
        <f>'[5]LN 1.050.000đ-ND205'!O13:O14</f>
        <v>2KTV4</v>
      </c>
      <c r="D13" s="9">
        <f>'LN 1.050.000đ-ND205'!N14</f>
        <v>281953.8461538461</v>
      </c>
      <c r="E13" s="9">
        <f>ROUND(D13*23%,0)</f>
        <v>64849</v>
      </c>
      <c r="F13" s="41">
        <f>D13+E13</f>
        <v>346802.8461538461</v>
      </c>
    </row>
    <row r="14" spans="1:6" s="13" customFormat="1" ht="15.75">
      <c r="A14" s="3"/>
      <c r="B14" s="18"/>
      <c r="C14" s="16"/>
      <c r="D14" s="9"/>
      <c r="E14" s="9"/>
      <c r="F14" s="41"/>
    </row>
    <row r="15" spans="1:6" s="13" customFormat="1" ht="15.75">
      <c r="A15" s="3"/>
      <c r="B15" s="18"/>
      <c r="C15" s="16"/>
      <c r="D15" s="9"/>
      <c r="E15" s="9"/>
      <c r="F15" s="41"/>
    </row>
    <row r="16" spans="1:6" s="13" customFormat="1" ht="15.75">
      <c r="A16" s="3" t="s">
        <v>42</v>
      </c>
      <c r="B16" s="2" t="s">
        <v>60</v>
      </c>
      <c r="C16" s="16"/>
      <c r="D16" s="9"/>
      <c r="E16" s="9"/>
      <c r="F16" s="41"/>
    </row>
    <row r="17" spans="1:6" s="13" customFormat="1" ht="15.75">
      <c r="A17" s="3"/>
      <c r="B17" s="18"/>
      <c r="C17" s="16"/>
      <c r="D17" s="9"/>
      <c r="E17" s="9"/>
      <c r="F17" s="41"/>
    </row>
    <row r="18" spans="1:8" s="13" customFormat="1" ht="15.75">
      <c r="A18" s="3" t="s">
        <v>61</v>
      </c>
      <c r="B18" s="2" t="s">
        <v>62</v>
      </c>
      <c r="C18" s="16" t="str">
        <f>'[5]LN 1.050.000đ-ND205'!O18:O19</f>
        <v>2KTV4</v>
      </c>
      <c r="D18" s="9">
        <f>'LN 1.050.000đ-ND205'!N19</f>
        <v>281953.8461538461</v>
      </c>
      <c r="E18" s="9">
        <f>ROUND(D18*$E$5,0)</f>
        <v>66259</v>
      </c>
      <c r="F18" s="41">
        <f>D18+E18</f>
        <v>348212.8461538461</v>
      </c>
      <c r="G18" s="13">
        <f>174107*2</f>
        <v>348214</v>
      </c>
      <c r="H18" s="558">
        <f>1490000/1050000</f>
        <v>1.4190476190476191</v>
      </c>
    </row>
    <row r="19" spans="1:6" s="13" customFormat="1" ht="15.75">
      <c r="A19" s="3"/>
      <c r="B19" s="18"/>
      <c r="C19" s="16"/>
      <c r="D19" s="9"/>
      <c r="E19" s="9"/>
      <c r="F19" s="41"/>
    </row>
    <row r="20" spans="1:6" s="13" customFormat="1" ht="15.75">
      <c r="A20" s="3"/>
      <c r="B20" s="18"/>
      <c r="C20" s="16"/>
      <c r="D20" s="9"/>
      <c r="E20" s="9"/>
      <c r="F20" s="41"/>
    </row>
    <row r="21" spans="1:6" s="13" customFormat="1" ht="31.5">
      <c r="A21" s="3" t="s">
        <v>63</v>
      </c>
      <c r="B21" s="2" t="s">
        <v>64</v>
      </c>
      <c r="C21" s="16" t="str">
        <f>'[5]LN 1.050.000đ-ND205'!O21:O22</f>
        <v>2KTV4</v>
      </c>
      <c r="D21" s="9">
        <f>'LN 1.050.000đ-ND205'!N22</f>
        <v>281953.8461538461</v>
      </c>
      <c r="E21" s="9">
        <f>ROUND(D21*$E$5,0)</f>
        <v>66259</v>
      </c>
      <c r="F21" s="41">
        <f>D21+E21</f>
        <v>348212.8461538461</v>
      </c>
    </row>
    <row r="22" spans="1:6" s="13" customFormat="1" ht="15.75">
      <c r="A22" s="3"/>
      <c r="B22" s="18"/>
      <c r="C22" s="16"/>
      <c r="D22" s="9"/>
      <c r="E22" s="9"/>
      <c r="F22" s="41"/>
    </row>
    <row r="23" spans="1:6" s="13" customFormat="1" ht="15.75">
      <c r="A23" s="3"/>
      <c r="B23" s="18"/>
      <c r="C23" s="16"/>
      <c r="D23" s="9"/>
      <c r="E23" s="9"/>
      <c r="F23" s="41"/>
    </row>
    <row r="24" spans="1:6" s="13" customFormat="1" ht="31.5">
      <c r="A24" s="3" t="s">
        <v>65</v>
      </c>
      <c r="B24" s="2" t="s">
        <v>66</v>
      </c>
      <c r="C24" s="16" t="str">
        <f>'[5]LN 1.050.000đ-ND205'!O24:O25</f>
        <v>2KTV4</v>
      </c>
      <c r="D24" s="9">
        <f>'LN 1.050.000đ-ND205'!N25</f>
        <v>281953.8461538461</v>
      </c>
      <c r="E24" s="9">
        <f>ROUND(D24*$E$5,0)</f>
        <v>66259</v>
      </c>
      <c r="F24" s="41">
        <f>D24+E24</f>
        <v>348212.8461538461</v>
      </c>
    </row>
    <row r="25" spans="1:6" s="13" customFormat="1" ht="15.75">
      <c r="A25" s="3"/>
      <c r="B25" s="18"/>
      <c r="C25" s="16"/>
      <c r="D25" s="9"/>
      <c r="E25" s="9"/>
      <c r="F25" s="41"/>
    </row>
    <row r="26" spans="1:6" s="13" customFormat="1" ht="15.75">
      <c r="A26" s="3"/>
      <c r="B26" s="18"/>
      <c r="C26" s="16"/>
      <c r="D26" s="9"/>
      <c r="E26" s="9"/>
      <c r="F26" s="41"/>
    </row>
    <row r="27" spans="1:6" s="13" customFormat="1" ht="15.75">
      <c r="A27" s="3" t="s">
        <v>67</v>
      </c>
      <c r="B27" s="2" t="s">
        <v>68</v>
      </c>
      <c r="C27" s="16" t="str">
        <f>'[5]LN 1.050.000đ-ND205'!O27:O28</f>
        <v>2KTV4</v>
      </c>
      <c r="D27" s="9">
        <f>'LN 1.050.000đ-ND205'!N28</f>
        <v>281953.8461538461</v>
      </c>
      <c r="E27" s="9">
        <f>ROUND(D27*$E$5,0)</f>
        <v>66259</v>
      </c>
      <c r="F27" s="41">
        <f>D27+E27</f>
        <v>348212.8461538461</v>
      </c>
    </row>
    <row r="28" spans="1:6" s="13" customFormat="1" ht="15.75">
      <c r="A28" s="3"/>
      <c r="B28" s="18"/>
      <c r="C28" s="16"/>
      <c r="D28" s="9"/>
      <c r="E28" s="9"/>
      <c r="F28" s="41"/>
    </row>
    <row r="29" spans="1:6" s="13" customFormat="1" ht="15.75">
      <c r="A29" s="3"/>
      <c r="B29" s="18"/>
      <c r="C29" s="16"/>
      <c r="D29" s="9"/>
      <c r="E29" s="9"/>
      <c r="F29" s="41"/>
    </row>
    <row r="30" spans="1:6" s="13" customFormat="1" ht="15.75">
      <c r="A30" s="3" t="s">
        <v>69</v>
      </c>
      <c r="B30" s="2" t="s">
        <v>70</v>
      </c>
      <c r="C30" s="16" t="str">
        <f>'[5]LN 1.050.000đ-ND205'!O30:O31</f>
        <v>2KTV4</v>
      </c>
      <c r="D30" s="9">
        <f>'LN 1.050.000đ-ND205'!N31</f>
        <v>281953.8461538461</v>
      </c>
      <c r="E30" s="9">
        <f>ROUND(D30*$E$5,0)</f>
        <v>66259</v>
      </c>
      <c r="F30" s="41">
        <f>D30+E30</f>
        <v>348212.8461538461</v>
      </c>
    </row>
    <row r="31" spans="1:6" s="13" customFormat="1" ht="15.75">
      <c r="A31" s="3"/>
      <c r="B31" s="18"/>
      <c r="C31" s="16"/>
      <c r="D31" s="9"/>
      <c r="E31" s="9"/>
      <c r="F31" s="41"/>
    </row>
    <row r="32" spans="1:6" s="13" customFormat="1" ht="15.75">
      <c r="A32" s="3"/>
      <c r="B32" s="18"/>
      <c r="C32" s="16"/>
      <c r="D32" s="9"/>
      <c r="E32" s="9"/>
      <c r="F32" s="41"/>
    </row>
    <row r="33" spans="1:6" s="13" customFormat="1" ht="15.75">
      <c r="A33" s="3" t="s">
        <v>71</v>
      </c>
      <c r="B33" s="2" t="s">
        <v>115</v>
      </c>
      <c r="C33" s="16" t="str">
        <f>'[5]LN 1.050.000đ-ND205'!O33:O34</f>
        <v>2KTV4</v>
      </c>
      <c r="D33" s="9">
        <f>'LN 1.050.000đ-ND205'!N34</f>
        <v>281953.8461538461</v>
      </c>
      <c r="E33" s="9">
        <f>ROUND(D33*$E$5,0)</f>
        <v>66259</v>
      </c>
      <c r="F33" s="41">
        <f>D33+E33</f>
        <v>348212.8461538461</v>
      </c>
    </row>
    <row r="34" spans="1:6" s="13" customFormat="1" ht="15.75">
      <c r="A34" s="3"/>
      <c r="B34" s="18"/>
      <c r="C34" s="16"/>
      <c r="D34" s="9"/>
      <c r="E34" s="9"/>
      <c r="F34" s="41"/>
    </row>
    <row r="35" spans="1:6" s="13" customFormat="1" ht="15.75">
      <c r="A35" s="3"/>
      <c r="B35" s="18"/>
      <c r="C35" s="16"/>
      <c r="D35" s="9"/>
      <c r="E35" s="9"/>
      <c r="F35" s="41"/>
    </row>
    <row r="36" spans="1:6" s="13" customFormat="1" ht="15.75">
      <c r="A36" s="3" t="s">
        <v>73</v>
      </c>
      <c r="B36" s="2" t="s">
        <v>74</v>
      </c>
      <c r="C36" s="16" t="str">
        <f>'[5]LN 1.050.000đ-ND205'!O36:O37</f>
        <v>2KTV4</v>
      </c>
      <c r="D36" s="9">
        <f>'LN 1.050.000đ-ND205'!N37</f>
        <v>281953.8461538461</v>
      </c>
      <c r="E36" s="9">
        <f>ROUND(D36*$E$5,0)</f>
        <v>66259</v>
      </c>
      <c r="F36" s="41">
        <f>D36+E36</f>
        <v>348212.8461538461</v>
      </c>
    </row>
    <row r="37" spans="1:6" s="13" customFormat="1" ht="15.75">
      <c r="A37" s="3"/>
      <c r="B37" s="18"/>
      <c r="C37" s="16"/>
      <c r="D37" s="9"/>
      <c r="E37" s="9"/>
      <c r="F37" s="41"/>
    </row>
    <row r="38" spans="1:6" s="13" customFormat="1" ht="15.75">
      <c r="A38" s="3"/>
      <c r="B38" s="18"/>
      <c r="C38" s="16"/>
      <c r="D38" s="9"/>
      <c r="E38" s="9"/>
      <c r="F38" s="41"/>
    </row>
    <row r="39" spans="1:6" s="13" customFormat="1" ht="15.75">
      <c r="A39" s="3" t="s">
        <v>75</v>
      </c>
      <c r="B39" s="2" t="s">
        <v>76</v>
      </c>
      <c r="C39" s="16" t="str">
        <f>'[5]LN 1.050.000đ-ND205'!O39:O40</f>
        <v>2KTV4</v>
      </c>
      <c r="D39" s="9">
        <f>'LN 1.050.000đ-ND205'!N40</f>
        <v>281953.8461538461</v>
      </c>
      <c r="E39" s="9">
        <f>ROUND(D39*$E$5,0)</f>
        <v>66259</v>
      </c>
      <c r="F39" s="41">
        <f>D39+E39</f>
        <v>348212.8461538461</v>
      </c>
    </row>
    <row r="40" spans="1:6" s="13" customFormat="1" ht="15.75">
      <c r="A40" s="3"/>
      <c r="B40" s="18"/>
      <c r="C40" s="16"/>
      <c r="D40" s="9"/>
      <c r="E40" s="9"/>
      <c r="F40" s="41"/>
    </row>
    <row r="41" spans="1:6" s="13" customFormat="1" ht="15.75">
      <c r="A41" s="3"/>
      <c r="B41" s="18"/>
      <c r="C41" s="16"/>
      <c r="D41" s="9"/>
      <c r="E41" s="9"/>
      <c r="F41" s="41"/>
    </row>
    <row r="42" spans="1:6" s="13" customFormat="1" ht="15.75">
      <c r="A42" s="3" t="s">
        <v>46</v>
      </c>
      <c r="B42" s="2" t="s">
        <v>77</v>
      </c>
      <c r="C42" s="16" t="str">
        <f>'[5]LN 1.050.000đ-ND205'!O42:O43</f>
        <v>2KTV4</v>
      </c>
      <c r="D42" s="9">
        <f>'LN 1.050.000đ-ND205'!N43</f>
        <v>281953.8461538461</v>
      </c>
      <c r="E42" s="9">
        <f>ROUND(D42*$E$5,0)</f>
        <v>66259</v>
      </c>
      <c r="F42" s="41">
        <f>D42+E42</f>
        <v>348212.8461538461</v>
      </c>
    </row>
    <row r="43" spans="1:6" s="13" customFormat="1" ht="15.75">
      <c r="A43" s="3"/>
      <c r="B43" s="18"/>
      <c r="C43" s="16"/>
      <c r="D43" s="9"/>
      <c r="E43" s="9"/>
      <c r="F43" s="41"/>
    </row>
    <row r="44" spans="1:6" s="13" customFormat="1" ht="15.75">
      <c r="A44" s="3"/>
      <c r="B44" s="18"/>
      <c r="C44" s="16"/>
      <c r="D44" s="9"/>
      <c r="E44" s="9"/>
      <c r="F44" s="41"/>
    </row>
    <row r="45" spans="1:6" s="13" customFormat="1" ht="15.75">
      <c r="A45" s="3" t="s">
        <v>47</v>
      </c>
      <c r="B45" s="2" t="s">
        <v>78</v>
      </c>
      <c r="C45" s="16"/>
      <c r="D45" s="9"/>
      <c r="E45" s="9"/>
      <c r="F45" s="41"/>
    </row>
    <row r="46" spans="1:6" s="13" customFormat="1" ht="15.75">
      <c r="A46" s="3" t="s">
        <v>79</v>
      </c>
      <c r="B46" s="18" t="s">
        <v>80</v>
      </c>
      <c r="C46" s="16" t="str">
        <f>'[5]LN 1.050.000đ-ND205'!O46:O47</f>
        <v>2KTV4</v>
      </c>
      <c r="D46" s="9">
        <f>'LN 1.050.000đ-ND205'!N47</f>
        <v>281953.8461538461</v>
      </c>
      <c r="E46" s="9">
        <f>ROUND(D46*$E$5,0)</f>
        <v>66259</v>
      </c>
      <c r="F46" s="41">
        <f>D46+E46</f>
        <v>348212.8461538461</v>
      </c>
    </row>
    <row r="47" spans="1:6" s="13" customFormat="1" ht="15.75">
      <c r="A47" s="5"/>
      <c r="B47" s="18"/>
      <c r="C47" s="16"/>
      <c r="D47" s="9"/>
      <c r="E47" s="9"/>
      <c r="F47" s="41"/>
    </row>
    <row r="48" spans="1:6" s="13" customFormat="1" ht="15.75">
      <c r="A48" s="5"/>
      <c r="B48" s="18"/>
      <c r="C48" s="16"/>
      <c r="D48" s="9"/>
      <c r="E48" s="9"/>
      <c r="F48" s="41"/>
    </row>
    <row r="49" spans="1:6" s="13" customFormat="1" ht="15.75">
      <c r="A49" s="3" t="s">
        <v>81</v>
      </c>
      <c r="B49" s="18" t="s">
        <v>84</v>
      </c>
      <c r="C49" s="16" t="str">
        <f>'[5]LN 1.050.000đ-ND205'!O49:O50</f>
        <v>2KTV4</v>
      </c>
      <c r="D49" s="9">
        <f>'LN 1.050.000đ-ND205'!N50</f>
        <v>281953.8461538461</v>
      </c>
      <c r="E49" s="9">
        <f>ROUND(D49*$E$5,0)</f>
        <v>66259</v>
      </c>
      <c r="F49" s="41">
        <f>D49+E49</f>
        <v>348212.8461538461</v>
      </c>
    </row>
    <row r="50" spans="1:6" s="13" customFormat="1" ht="15.75">
      <c r="A50" s="3"/>
      <c r="B50" s="18"/>
      <c r="C50" s="16"/>
      <c r="D50" s="9"/>
      <c r="E50" s="9"/>
      <c r="F50" s="41"/>
    </row>
    <row r="51" spans="1:6" s="13" customFormat="1" ht="15.75">
      <c r="A51" s="3"/>
      <c r="B51" s="18"/>
      <c r="C51" s="16"/>
      <c r="D51" s="9"/>
      <c r="E51" s="9"/>
      <c r="F51" s="41"/>
    </row>
    <row r="52" spans="1:6" s="13" customFormat="1" ht="31.5">
      <c r="A52" s="3" t="s">
        <v>85</v>
      </c>
      <c r="B52" s="2" t="s">
        <v>86</v>
      </c>
      <c r="C52" s="16" t="str">
        <f>'[5]LN 1.050.000đ-ND205'!O52:O53</f>
        <v>2KTV4</v>
      </c>
      <c r="D52" s="9">
        <f>'LN 1.050.000đ-ND205'!N53</f>
        <v>281953.8461538461</v>
      </c>
      <c r="E52" s="9">
        <f>ROUND(D52*$E$5,0)</f>
        <v>66259</v>
      </c>
      <c r="F52" s="41">
        <f>D52+E52</f>
        <v>348212.8461538461</v>
      </c>
    </row>
    <row r="53" spans="1:6" s="13" customFormat="1" ht="15.75">
      <c r="A53" s="3"/>
      <c r="B53" s="18"/>
      <c r="C53" s="16"/>
      <c r="D53" s="9"/>
      <c r="E53" s="9"/>
      <c r="F53" s="41"/>
    </row>
    <row r="54" spans="1:6" s="13" customFormat="1" ht="15.75">
      <c r="A54" s="3"/>
      <c r="B54" s="18"/>
      <c r="C54" s="16"/>
      <c r="D54" s="9"/>
      <c r="E54" s="9"/>
      <c r="F54" s="41"/>
    </row>
    <row r="55" spans="1:6" s="13" customFormat="1" ht="31.5">
      <c r="A55" s="3" t="s">
        <v>87</v>
      </c>
      <c r="B55" s="2" t="s">
        <v>88</v>
      </c>
      <c r="C55" s="16" t="str">
        <f>'[5]LN 1.050.000đ-ND205'!O55:O56</f>
        <v>2KTV4</v>
      </c>
      <c r="D55" s="9">
        <f>'LN 1.050.000đ-ND205'!N56</f>
        <v>281953.8461538461</v>
      </c>
      <c r="E55" s="9">
        <f>ROUND(D55*$E$5,0)</f>
        <v>66259</v>
      </c>
      <c r="F55" s="41">
        <f>D55+E55</f>
        <v>348212.8461538461</v>
      </c>
    </row>
    <row r="56" spans="1:6" s="13" customFormat="1" ht="15.75">
      <c r="A56" s="3"/>
      <c r="B56" s="18"/>
      <c r="C56" s="16"/>
      <c r="D56" s="9"/>
      <c r="E56" s="9"/>
      <c r="F56" s="41"/>
    </row>
    <row r="57" spans="1:6" s="13" customFormat="1" ht="15.75">
      <c r="A57" s="3"/>
      <c r="B57" s="18"/>
      <c r="C57" s="16"/>
      <c r="D57" s="9"/>
      <c r="E57" s="9"/>
      <c r="F57" s="41"/>
    </row>
    <row r="58" spans="1:6" s="13" customFormat="1" ht="15.75">
      <c r="A58" s="3" t="s">
        <v>89</v>
      </c>
      <c r="B58" s="2" t="s">
        <v>90</v>
      </c>
      <c r="C58" s="16" t="str">
        <f>'[5]LN 1.050.000đ-ND205'!O58:O59</f>
        <v>2KTV4</v>
      </c>
      <c r="D58" s="9">
        <f>'LN 1.050.000đ-ND205'!N59</f>
        <v>281953.8461538461</v>
      </c>
      <c r="E58" s="9">
        <f>ROUND(D58*$E$5,0)</f>
        <v>66259</v>
      </c>
      <c r="F58" s="41">
        <f>D58+E58</f>
        <v>348212.8461538461</v>
      </c>
    </row>
    <row r="59" spans="1:6" s="13" customFormat="1" ht="15.75">
      <c r="A59" s="3"/>
      <c r="B59" s="2"/>
      <c r="C59" s="16"/>
      <c r="D59" s="9"/>
      <c r="E59" s="9"/>
      <c r="F59" s="41"/>
    </row>
    <row r="60" spans="1:6" s="13" customFormat="1" ht="15.75">
      <c r="A60" s="5"/>
      <c r="B60" s="18"/>
      <c r="C60" s="16"/>
      <c r="D60" s="9"/>
      <c r="E60" s="9"/>
      <c r="F60" s="41"/>
    </row>
    <row r="61" spans="1:6" s="13" customFormat="1" ht="15.75">
      <c r="A61" s="3" t="s">
        <v>91</v>
      </c>
      <c r="B61" s="18" t="s">
        <v>92</v>
      </c>
      <c r="C61" s="16" t="str">
        <f>'[5]LN 1.050.000đ-ND205'!O61:O62</f>
        <v>2KTV4</v>
      </c>
      <c r="D61" s="9">
        <f>'LN 1.050.000đ-ND205'!N62</f>
        <v>281953.8461538461</v>
      </c>
      <c r="E61" s="9">
        <f>ROUND(D61*$E$5,0)</f>
        <v>66259</v>
      </c>
      <c r="F61" s="41">
        <f>D61+E61</f>
        <v>348212.8461538461</v>
      </c>
    </row>
    <row r="62" spans="1:6" s="13" customFormat="1" ht="15.75">
      <c r="A62" s="5"/>
      <c r="B62" s="18"/>
      <c r="C62" s="16"/>
      <c r="D62" s="9"/>
      <c r="E62" s="9"/>
      <c r="F62" s="41"/>
    </row>
    <row r="63" spans="1:6" s="13" customFormat="1" ht="15.75">
      <c r="A63" s="5"/>
      <c r="B63" s="2"/>
      <c r="C63" s="16"/>
      <c r="D63" s="9"/>
      <c r="E63" s="9"/>
      <c r="F63" s="41"/>
    </row>
    <row r="64" spans="1:6" s="13" customFormat="1" ht="15.75">
      <c r="A64" s="6">
        <v>2</v>
      </c>
      <c r="B64" s="45" t="s">
        <v>93</v>
      </c>
      <c r="C64" s="16"/>
      <c r="D64" s="9"/>
      <c r="E64" s="9"/>
      <c r="F64" s="41"/>
    </row>
    <row r="65" spans="1:6" s="13" customFormat="1" ht="15.75">
      <c r="A65" s="3" t="s">
        <v>22</v>
      </c>
      <c r="B65" s="2" t="s">
        <v>94</v>
      </c>
      <c r="C65" s="16"/>
      <c r="D65" s="9"/>
      <c r="E65" s="9"/>
      <c r="F65" s="41"/>
    </row>
    <row r="66" spans="1:6" s="13" customFormat="1" ht="15.75">
      <c r="A66" s="3" t="s">
        <v>95</v>
      </c>
      <c r="B66" s="2" t="s">
        <v>96</v>
      </c>
      <c r="C66" s="16"/>
      <c r="D66" s="9"/>
      <c r="E66" s="9"/>
      <c r="F66" s="41"/>
    </row>
    <row r="67" spans="1:6" s="13" customFormat="1" ht="15.75">
      <c r="A67" s="3" t="s">
        <v>98</v>
      </c>
      <c r="B67" s="18" t="s">
        <v>99</v>
      </c>
      <c r="C67" s="16" t="str">
        <f>'[5]LN 1.050.000đ-ND205'!O67:O68</f>
        <v>2KS3</v>
      </c>
      <c r="D67" s="9">
        <f>'LN 1.050.000đ-ND205'!N68</f>
        <v>343846.1538461539</v>
      </c>
      <c r="E67" s="9">
        <f>ROUND(D67*$E$5,0)</f>
        <v>80804</v>
      </c>
      <c r="F67" s="41">
        <f>D67+E67</f>
        <v>424650.1538461539</v>
      </c>
    </row>
    <row r="68" spans="1:6" s="13" customFormat="1" ht="15.75">
      <c r="A68" s="31"/>
      <c r="B68" s="45"/>
      <c r="C68" s="16"/>
      <c r="D68" s="9"/>
      <c r="E68" s="9"/>
      <c r="F68" s="41"/>
    </row>
    <row r="69" spans="1:6" s="13" customFormat="1" ht="15.75">
      <c r="A69" s="3"/>
      <c r="B69" s="18"/>
      <c r="C69" s="16"/>
      <c r="D69" s="9"/>
      <c r="E69" s="9"/>
      <c r="F69" s="41"/>
    </row>
    <row r="70" spans="1:6" s="13" customFormat="1" ht="15.75">
      <c r="A70" s="3" t="s">
        <v>100</v>
      </c>
      <c r="B70" s="18" t="s">
        <v>101</v>
      </c>
      <c r="C70" s="16" t="str">
        <f>'[5]LN 1.050.000đ-ND205'!O70:O71</f>
        <v>2KS3</v>
      </c>
      <c r="D70" s="9">
        <f>'LN 1.050.000đ-ND205'!N71</f>
        <v>343846.1538461539</v>
      </c>
      <c r="E70" s="9">
        <f>ROUND(D70*$E$5,0)</f>
        <v>80804</v>
      </c>
      <c r="F70" s="41">
        <f>D70+E70</f>
        <v>424650.1538461539</v>
      </c>
    </row>
    <row r="71" spans="1:6" s="13" customFormat="1" ht="15.75">
      <c r="A71" s="31"/>
      <c r="B71" s="45"/>
      <c r="C71" s="16"/>
      <c r="D71" s="9"/>
      <c r="E71" s="9"/>
      <c r="F71" s="41"/>
    </row>
    <row r="72" spans="1:6" s="13" customFormat="1" ht="15.75">
      <c r="A72" s="3"/>
      <c r="B72" s="18"/>
      <c r="C72" s="16"/>
      <c r="D72" s="9"/>
      <c r="E72" s="9"/>
      <c r="F72" s="41"/>
    </row>
    <row r="73" spans="1:6" s="13" customFormat="1" ht="15.75">
      <c r="A73" s="3" t="s">
        <v>102</v>
      </c>
      <c r="B73" s="18" t="s">
        <v>103</v>
      </c>
      <c r="C73" s="16" t="str">
        <f>'[5]LN 1.050.000đ-ND205'!O73:O74</f>
        <v>2KS3</v>
      </c>
      <c r="D73" s="9">
        <f>'LN 1.050.000đ-ND205'!N74</f>
        <v>343846.1538461539</v>
      </c>
      <c r="E73" s="9">
        <f>ROUND(D73*$E$5,0)</f>
        <v>80804</v>
      </c>
      <c r="F73" s="41">
        <f>D73+E73</f>
        <v>424650.1538461539</v>
      </c>
    </row>
    <row r="74" spans="1:6" s="13" customFormat="1" ht="15.75">
      <c r="A74" s="31"/>
      <c r="B74" s="45"/>
      <c r="C74" s="16"/>
      <c r="D74" s="9"/>
      <c r="E74" s="9"/>
      <c r="F74" s="41"/>
    </row>
    <row r="75" spans="1:6" s="13" customFormat="1" ht="15.75">
      <c r="A75" s="3"/>
      <c r="B75" s="2"/>
      <c r="C75" s="16"/>
      <c r="D75" s="9"/>
      <c r="E75" s="9"/>
      <c r="F75" s="41"/>
    </row>
    <row r="76" spans="1:6" s="13" customFormat="1" ht="15.75">
      <c r="A76" s="3" t="s">
        <v>104</v>
      </c>
      <c r="B76" s="2" t="s">
        <v>105</v>
      </c>
      <c r="C76" s="16"/>
      <c r="D76" s="9"/>
      <c r="E76" s="9"/>
      <c r="F76" s="41"/>
    </row>
    <row r="77" spans="1:6" s="13" customFormat="1" ht="15.75">
      <c r="A77" s="3" t="s">
        <v>106</v>
      </c>
      <c r="B77" s="18" t="s">
        <v>99</v>
      </c>
      <c r="C77" s="16" t="str">
        <f>'[5]LN 1.050.000đ-ND205'!O77:O78</f>
        <v>2KS3</v>
      </c>
      <c r="D77" s="9">
        <f>'LN 1.050.000đ-ND205'!N78</f>
        <v>343846.1538461539</v>
      </c>
      <c r="E77" s="9">
        <f>ROUND(D77*$E$5,0)</f>
        <v>80804</v>
      </c>
      <c r="F77" s="41">
        <f>D77+E77</f>
        <v>424650.1538461539</v>
      </c>
    </row>
    <row r="78" spans="1:6" s="13" customFormat="1" ht="15.75">
      <c r="A78" s="3"/>
      <c r="B78" s="18"/>
      <c r="C78" s="16"/>
      <c r="D78" s="9"/>
      <c r="E78" s="9"/>
      <c r="F78" s="41"/>
    </row>
    <row r="79" spans="1:6" s="13" customFormat="1" ht="15.75">
      <c r="A79" s="3"/>
      <c r="B79" s="2"/>
      <c r="C79" s="16"/>
      <c r="D79" s="9"/>
      <c r="E79" s="9"/>
      <c r="F79" s="41"/>
    </row>
    <row r="80" spans="1:6" s="13" customFormat="1" ht="15.75">
      <c r="A80" s="3" t="s">
        <v>107</v>
      </c>
      <c r="B80" s="18" t="s">
        <v>101</v>
      </c>
      <c r="C80" s="16" t="str">
        <f>'[5]LN 1.050.000đ-ND205'!O80:O81</f>
        <v>2KS3</v>
      </c>
      <c r="D80" s="9">
        <f>'LN 1.050.000đ-ND205'!N81</f>
        <v>343846.1538461539</v>
      </c>
      <c r="E80" s="9">
        <f>ROUND(D80*$E$5,0)</f>
        <v>80804</v>
      </c>
      <c r="F80" s="41">
        <f>D80+E80</f>
        <v>424650.1538461539</v>
      </c>
    </row>
    <row r="81" spans="1:6" s="13" customFormat="1" ht="15.75">
      <c r="A81" s="5"/>
      <c r="B81" s="18"/>
      <c r="C81" s="16"/>
      <c r="D81" s="9"/>
      <c r="E81" s="9"/>
      <c r="F81" s="41"/>
    </row>
    <row r="82" spans="1:6" s="13" customFormat="1" ht="15.75">
      <c r="A82" s="3"/>
      <c r="B82" s="2"/>
      <c r="C82" s="16"/>
      <c r="D82" s="9"/>
      <c r="E82" s="9"/>
      <c r="F82" s="41"/>
    </row>
    <row r="83" spans="1:6" s="13" customFormat="1" ht="19.5" customHeight="1">
      <c r="A83" s="3" t="s">
        <v>23</v>
      </c>
      <c r="B83" s="18" t="s">
        <v>108</v>
      </c>
      <c r="C83" s="16" t="str">
        <f>'[5]LN 1.050.000đ-ND205'!O83:O84</f>
        <v>2KS3</v>
      </c>
      <c r="D83" s="9">
        <f>'LN 1.050.000đ-ND205'!N84</f>
        <v>343846.1538461539</v>
      </c>
      <c r="E83" s="9">
        <f>ROUND(D83*$E$5,0)</f>
        <v>80804</v>
      </c>
      <c r="F83" s="41">
        <f>D83+E83</f>
        <v>424650.1538461539</v>
      </c>
    </row>
    <row r="84" spans="1:6" s="13" customFormat="1" ht="15.75">
      <c r="A84" s="3"/>
      <c r="B84" s="18"/>
      <c r="C84" s="16"/>
      <c r="D84" s="9"/>
      <c r="E84" s="9"/>
      <c r="F84" s="41"/>
    </row>
    <row r="85" spans="1:6" s="13" customFormat="1" ht="15.75">
      <c r="A85" s="3"/>
      <c r="B85" s="2"/>
      <c r="C85" s="16"/>
      <c r="D85" s="9"/>
      <c r="E85" s="9"/>
      <c r="F85" s="41"/>
    </row>
    <row r="86" spans="1:6" s="13" customFormat="1" ht="15.75">
      <c r="A86" s="3" t="s">
        <v>24</v>
      </c>
      <c r="B86" s="18" t="s">
        <v>60</v>
      </c>
      <c r="C86" s="16"/>
      <c r="D86" s="9"/>
      <c r="E86" s="9"/>
      <c r="F86" s="41"/>
    </row>
    <row r="87" spans="1:6" s="13" customFormat="1" ht="15.75">
      <c r="A87" s="3" t="s">
        <v>109</v>
      </c>
      <c r="B87" s="2" t="s">
        <v>62</v>
      </c>
      <c r="C87" s="16" t="str">
        <f>'[5]LN 1.050.000đ-ND205'!O87:O88</f>
        <v>2KS3</v>
      </c>
      <c r="D87" s="9">
        <f>'LN 1.050.000đ-ND205'!N88</f>
        <v>343846.1538461539</v>
      </c>
      <c r="E87" s="9">
        <f>ROUND(D87*$E$5,0)</f>
        <v>80804</v>
      </c>
      <c r="F87" s="41">
        <f>D87+E87</f>
        <v>424650.1538461539</v>
      </c>
    </row>
    <row r="88" spans="1:6" s="13" customFormat="1" ht="15.75">
      <c r="A88" s="3"/>
      <c r="B88" s="2"/>
      <c r="C88" s="16"/>
      <c r="D88" s="9"/>
      <c r="E88" s="9"/>
      <c r="F88" s="41"/>
    </row>
    <row r="89" spans="1:6" s="13" customFormat="1" ht="15.75">
      <c r="A89" s="3"/>
      <c r="B89" s="18"/>
      <c r="C89" s="16"/>
      <c r="D89" s="9"/>
      <c r="E89" s="9"/>
      <c r="F89" s="41"/>
    </row>
    <row r="90" spans="1:6" s="13" customFormat="1" ht="31.5">
      <c r="A90" s="3" t="s">
        <v>110</v>
      </c>
      <c r="B90" s="2" t="s">
        <v>64</v>
      </c>
      <c r="C90" s="16" t="str">
        <f>'[5]LN 1.050.000đ-ND205'!O90:O91</f>
        <v>2KS3</v>
      </c>
      <c r="D90" s="9">
        <f>'LN 1.050.000đ-ND205'!N91</f>
        <v>343846.1538461539</v>
      </c>
      <c r="E90" s="9">
        <f>ROUND(D90*$E$5,0)</f>
        <v>80804</v>
      </c>
      <c r="F90" s="41">
        <f>D90+E90</f>
        <v>424650.1538461539</v>
      </c>
    </row>
    <row r="91" spans="1:6" s="13" customFormat="1" ht="15.75">
      <c r="A91" s="31"/>
      <c r="B91" s="45"/>
      <c r="C91" s="16"/>
      <c r="D91" s="9"/>
      <c r="E91" s="9"/>
      <c r="F91" s="41"/>
    </row>
    <row r="92" spans="1:6" s="13" customFormat="1" ht="15.75">
      <c r="A92" s="3"/>
      <c r="B92" s="18"/>
      <c r="C92" s="16"/>
      <c r="D92" s="9"/>
      <c r="E92" s="9"/>
      <c r="F92" s="41"/>
    </row>
    <row r="93" spans="1:6" s="13" customFormat="1" ht="31.5">
      <c r="A93" s="3" t="s">
        <v>111</v>
      </c>
      <c r="B93" s="2" t="s">
        <v>66</v>
      </c>
      <c r="C93" s="16" t="str">
        <f>'[5]LN 1.050.000đ-ND205'!O93:O94</f>
        <v>2KS3</v>
      </c>
      <c r="D93" s="9">
        <f>'LN 1.050.000đ-ND205'!N94</f>
        <v>343846.1538461539</v>
      </c>
      <c r="E93" s="9">
        <f>ROUND(D93*$E$5,0)</f>
        <v>80804</v>
      </c>
      <c r="F93" s="41">
        <f>D93+E93</f>
        <v>424650.1538461539</v>
      </c>
    </row>
    <row r="94" spans="1:6" s="13" customFormat="1" ht="15.75">
      <c r="A94" s="47"/>
      <c r="B94" s="45"/>
      <c r="C94" s="16"/>
      <c r="D94" s="9"/>
      <c r="E94" s="9"/>
      <c r="F94" s="41"/>
    </row>
    <row r="95" spans="1:6" s="13" customFormat="1" ht="15.75">
      <c r="A95" s="3"/>
      <c r="B95" s="2"/>
      <c r="C95" s="16"/>
      <c r="D95" s="9"/>
      <c r="E95" s="9"/>
      <c r="F95" s="41"/>
    </row>
    <row r="96" spans="1:6" s="13" customFormat="1" ht="15.75">
      <c r="A96" s="3" t="s">
        <v>112</v>
      </c>
      <c r="B96" s="2" t="s">
        <v>68</v>
      </c>
      <c r="C96" s="16" t="str">
        <f>'[5]LN 1.050.000đ-ND205'!O96:O97</f>
        <v>2KS3</v>
      </c>
      <c r="D96" s="9">
        <f>'LN 1.050.000đ-ND205'!N97</f>
        <v>343846.1538461539</v>
      </c>
      <c r="E96" s="9">
        <f>ROUND(D96*$E$5,0)</f>
        <v>80804</v>
      </c>
      <c r="F96" s="41">
        <f>D96+E96</f>
        <v>424650.1538461539</v>
      </c>
    </row>
    <row r="97" spans="1:6" s="13" customFormat="1" ht="15.75">
      <c r="A97" s="3"/>
      <c r="B97" s="18"/>
      <c r="C97" s="16"/>
      <c r="D97" s="9"/>
      <c r="E97" s="9"/>
      <c r="F97" s="41"/>
    </row>
    <row r="98" spans="1:6" s="13" customFormat="1" ht="15.75">
      <c r="A98" s="3"/>
      <c r="B98" s="2"/>
      <c r="C98" s="16"/>
      <c r="D98" s="9"/>
      <c r="E98" s="9"/>
      <c r="F98" s="41"/>
    </row>
    <row r="99" spans="1:6" s="13" customFormat="1" ht="15.75">
      <c r="A99" s="3" t="s">
        <v>113</v>
      </c>
      <c r="B99" s="2" t="s">
        <v>70</v>
      </c>
      <c r="C99" s="16" t="str">
        <f>'[5]LN 1.050.000đ-ND205'!O99:O100</f>
        <v>2KS3</v>
      </c>
      <c r="D99" s="9">
        <f>'LN 1.050.000đ-ND205'!N100</f>
        <v>343846.1538461539</v>
      </c>
      <c r="E99" s="9">
        <f>ROUND(D99*$E$5,0)</f>
        <v>80804</v>
      </c>
      <c r="F99" s="41">
        <f>D99+E99</f>
        <v>424650.1538461539</v>
      </c>
    </row>
    <row r="100" spans="1:6" s="13" customFormat="1" ht="15.75">
      <c r="A100" s="3"/>
      <c r="B100" s="18"/>
      <c r="C100" s="16"/>
      <c r="D100" s="9"/>
      <c r="E100" s="9"/>
      <c r="F100" s="41"/>
    </row>
    <row r="101" spans="1:6" s="13" customFormat="1" ht="15.75">
      <c r="A101" s="3"/>
      <c r="B101" s="2"/>
      <c r="C101" s="16"/>
      <c r="D101" s="9"/>
      <c r="E101" s="9"/>
      <c r="F101" s="41"/>
    </row>
    <row r="102" spans="1:6" s="13" customFormat="1" ht="15.75">
      <c r="A102" s="3" t="s">
        <v>114</v>
      </c>
      <c r="B102" s="2" t="s">
        <v>115</v>
      </c>
      <c r="C102" s="16" t="str">
        <f>'[5]LN 1.050.000đ-ND205'!O102:O103</f>
        <v>2KS3</v>
      </c>
      <c r="D102" s="9">
        <f>'LN 1.050.000đ-ND205'!N103</f>
        <v>343846.1538461539</v>
      </c>
      <c r="E102" s="9">
        <f>ROUND(D102*$E$5,0)</f>
        <v>80804</v>
      </c>
      <c r="F102" s="41">
        <f>D102+E102</f>
        <v>424650.1538461539</v>
      </c>
    </row>
    <row r="103" spans="1:6" s="13" customFormat="1" ht="15.75">
      <c r="A103" s="31"/>
      <c r="B103" s="4"/>
      <c r="C103" s="16"/>
      <c r="D103" s="9"/>
      <c r="E103" s="9"/>
      <c r="F103" s="41"/>
    </row>
    <row r="104" spans="1:6" s="13" customFormat="1" ht="15.75">
      <c r="A104" s="3"/>
      <c r="B104" s="2"/>
      <c r="C104" s="16"/>
      <c r="D104" s="9"/>
      <c r="E104" s="9"/>
      <c r="F104" s="41"/>
    </row>
    <row r="105" spans="1:6" s="13" customFormat="1" ht="35.25" customHeight="1">
      <c r="A105" s="3" t="s">
        <v>116</v>
      </c>
      <c r="B105" s="2" t="s">
        <v>74</v>
      </c>
      <c r="C105" s="16" t="str">
        <f>'[5]LN 1.050.000đ-ND205'!O105:O106</f>
        <v>2KS3</v>
      </c>
      <c r="D105" s="9">
        <f>'LN 1.050.000đ-ND205'!N106</f>
        <v>343846.1538461539</v>
      </c>
      <c r="E105" s="9">
        <f>ROUND(D105*$E$5,0)</f>
        <v>80804</v>
      </c>
      <c r="F105" s="41">
        <f>D105+E105</f>
        <v>424650.1538461539</v>
      </c>
    </row>
    <row r="106" spans="1:6" s="13" customFormat="1" ht="15.75">
      <c r="A106" s="3"/>
      <c r="B106" s="18"/>
      <c r="C106" s="16"/>
      <c r="D106" s="9"/>
      <c r="E106" s="9"/>
      <c r="F106" s="41"/>
    </row>
    <row r="107" spans="1:6" s="13" customFormat="1" ht="15.75">
      <c r="A107" s="3"/>
      <c r="B107" s="2"/>
      <c r="C107" s="16"/>
      <c r="D107" s="9"/>
      <c r="E107" s="9"/>
      <c r="F107" s="41"/>
    </row>
    <row r="108" spans="1:6" s="13" customFormat="1" ht="15.75">
      <c r="A108" s="3" t="s">
        <v>117</v>
      </c>
      <c r="B108" s="2" t="s">
        <v>76</v>
      </c>
      <c r="C108" s="16" t="str">
        <f>'[5]LN 1.050.000đ-ND205'!O108:O109</f>
        <v>2KS3</v>
      </c>
      <c r="D108" s="9">
        <f>'LN 1.050.000đ-ND205'!N109</f>
        <v>343846.1538461539</v>
      </c>
      <c r="E108" s="9">
        <f>ROUND(D108*$E$5,0)</f>
        <v>80804</v>
      </c>
      <c r="F108" s="41">
        <f>D108+E108</f>
        <v>424650.1538461539</v>
      </c>
    </row>
    <row r="109" spans="1:6" s="13" customFormat="1" ht="15.75">
      <c r="A109" s="31"/>
      <c r="B109" s="45"/>
      <c r="C109" s="16"/>
      <c r="D109" s="9"/>
      <c r="E109" s="9"/>
      <c r="F109" s="41"/>
    </row>
    <row r="110" spans="1:6" s="13" customFormat="1" ht="15.75">
      <c r="A110" s="3"/>
      <c r="B110" s="2"/>
      <c r="C110" s="16"/>
      <c r="D110" s="9"/>
      <c r="E110" s="9"/>
      <c r="F110" s="41"/>
    </row>
    <row r="111" spans="1:6" s="13" customFormat="1" ht="15.75">
      <c r="A111" s="3" t="s">
        <v>48</v>
      </c>
      <c r="B111" s="2" t="s">
        <v>77</v>
      </c>
      <c r="C111" s="16" t="str">
        <f>'[5]LN 1.050.000đ-ND205'!O111:O112</f>
        <v>2KS3</v>
      </c>
      <c r="D111" s="9">
        <f>'LN 1.050.000đ-ND205'!N112</f>
        <v>343846.1538461539</v>
      </c>
      <c r="E111" s="9">
        <f>ROUND(D111*$E$5,0)</f>
        <v>80804</v>
      </c>
      <c r="F111" s="41">
        <f>D111+E111</f>
        <v>424650.1538461539</v>
      </c>
    </row>
    <row r="112" spans="1:6" s="13" customFormat="1" ht="15.75">
      <c r="A112" s="3"/>
      <c r="B112" s="18"/>
      <c r="C112" s="16"/>
      <c r="D112" s="9"/>
      <c r="E112" s="9"/>
      <c r="F112" s="41"/>
    </row>
    <row r="113" spans="1:6" s="13" customFormat="1" ht="15.75">
      <c r="A113" s="3"/>
      <c r="B113" s="2"/>
      <c r="C113" s="16"/>
      <c r="D113" s="9"/>
      <c r="E113" s="9"/>
      <c r="F113" s="41"/>
    </row>
    <row r="114" spans="1:6" s="13" customFormat="1" ht="15.75">
      <c r="A114" s="3" t="s">
        <v>118</v>
      </c>
      <c r="B114" s="18" t="s">
        <v>78</v>
      </c>
      <c r="C114" s="16"/>
      <c r="D114" s="9"/>
      <c r="E114" s="9"/>
      <c r="F114" s="41"/>
    </row>
    <row r="115" spans="1:6" s="13" customFormat="1" ht="15.75">
      <c r="A115" s="3" t="s">
        <v>119</v>
      </c>
      <c r="B115" s="18" t="s">
        <v>80</v>
      </c>
      <c r="C115" s="16" t="str">
        <f>'[5]LN 1.050.000đ-ND205'!O115:O116</f>
        <v>2KS5</v>
      </c>
      <c r="D115" s="9">
        <f>'LN 1.050.000đ-ND205'!N116</f>
        <v>419492.3076923077</v>
      </c>
      <c r="E115" s="9">
        <f>ROUND(D115*$E$5,0)</f>
        <v>98581</v>
      </c>
      <c r="F115" s="41">
        <f>D115+E115</f>
        <v>518073.3076923077</v>
      </c>
    </row>
    <row r="116" spans="1:6" s="13" customFormat="1" ht="15.75">
      <c r="A116" s="3"/>
      <c r="B116" s="2"/>
      <c r="C116" s="16"/>
      <c r="D116" s="9"/>
      <c r="E116" s="9"/>
      <c r="F116" s="41"/>
    </row>
    <row r="117" spans="1:6" s="13" customFormat="1" ht="15.75">
      <c r="A117" s="3"/>
      <c r="B117" s="18"/>
      <c r="C117" s="16"/>
      <c r="D117" s="9"/>
      <c r="E117" s="9"/>
      <c r="F117" s="41"/>
    </row>
    <row r="118" spans="1:6" s="13" customFormat="1" ht="15.75">
      <c r="A118" s="3" t="s">
        <v>120</v>
      </c>
      <c r="B118" s="2" t="s">
        <v>84</v>
      </c>
      <c r="C118" s="16" t="str">
        <f>'[5]LN 1.050.000đ-ND205'!O118:O119</f>
        <v>2KS5</v>
      </c>
      <c r="D118" s="9">
        <f>'LN 1.050.000đ-ND205'!N119</f>
        <v>419492.3076923077</v>
      </c>
      <c r="E118" s="9">
        <f>ROUND(D118*$E$5,0)</f>
        <v>98581</v>
      </c>
      <c r="F118" s="41">
        <f>D118+E118</f>
        <v>518073.3076923077</v>
      </c>
    </row>
    <row r="119" spans="1:6" s="13" customFormat="1" ht="15.75">
      <c r="A119" s="3"/>
      <c r="B119" s="2"/>
      <c r="C119" s="16"/>
      <c r="D119" s="9"/>
      <c r="E119" s="9"/>
      <c r="F119" s="41"/>
    </row>
    <row r="120" spans="1:6" s="13" customFormat="1" ht="15.75">
      <c r="A120" s="3"/>
      <c r="B120" s="18"/>
      <c r="C120" s="16"/>
      <c r="D120" s="9"/>
      <c r="E120" s="9"/>
      <c r="F120" s="41"/>
    </row>
    <row r="121" spans="1:6" s="13" customFormat="1" ht="15.75">
      <c r="A121" s="3" t="s">
        <v>123</v>
      </c>
      <c r="B121" s="2" t="s">
        <v>124</v>
      </c>
      <c r="C121" s="16" t="str">
        <f>'[5]LN 1.050.000đ-ND205'!O121:O122</f>
        <v>2KS5</v>
      </c>
      <c r="D121" s="9">
        <f>'LN 1.050.000đ-ND205'!N122</f>
        <v>419492.3076923077</v>
      </c>
      <c r="E121" s="9">
        <f>ROUND(D121*$E$5,0)</f>
        <v>98581</v>
      </c>
      <c r="F121" s="41">
        <f>D121+E121</f>
        <v>518073.3076923077</v>
      </c>
    </row>
    <row r="122" spans="1:6" s="13" customFormat="1" ht="15.75">
      <c r="A122" s="3"/>
      <c r="B122" s="2"/>
      <c r="C122" s="16"/>
      <c r="D122" s="9"/>
      <c r="E122" s="9"/>
      <c r="F122" s="41"/>
    </row>
    <row r="123" spans="1:6" s="13" customFormat="1" ht="15.75">
      <c r="A123" s="3"/>
      <c r="B123" s="18"/>
      <c r="C123" s="16"/>
      <c r="D123" s="9"/>
      <c r="E123" s="9"/>
      <c r="F123" s="41"/>
    </row>
    <row r="124" spans="1:6" s="13" customFormat="1" ht="31.5">
      <c r="A124" s="3" t="s">
        <v>125</v>
      </c>
      <c r="B124" s="2" t="s">
        <v>88</v>
      </c>
      <c r="C124" s="16" t="str">
        <f>'[5]LN 1.050.000đ-ND205'!O124:O125</f>
        <v>2KS5</v>
      </c>
      <c r="D124" s="9">
        <f>'LN 1.050.000đ-ND205'!N125</f>
        <v>419492.3076923077</v>
      </c>
      <c r="E124" s="9">
        <f>ROUND(D124*$E$5,0)</f>
        <v>98581</v>
      </c>
      <c r="F124" s="41">
        <f>D124+E124</f>
        <v>518073.3076923077</v>
      </c>
    </row>
    <row r="125" spans="1:6" s="13" customFormat="1" ht="15.75">
      <c r="A125" s="3"/>
      <c r="B125" s="18"/>
      <c r="C125" s="16"/>
      <c r="D125" s="9"/>
      <c r="E125" s="9"/>
      <c r="F125" s="41"/>
    </row>
    <row r="126" spans="1:6" s="13" customFormat="1" ht="15.75">
      <c r="A126" s="3"/>
      <c r="B126" s="18"/>
      <c r="C126" s="16"/>
      <c r="D126" s="9"/>
      <c r="E126" s="9"/>
      <c r="F126" s="41"/>
    </row>
    <row r="127" spans="1:6" s="13" customFormat="1" ht="15.75">
      <c r="A127" s="3" t="s">
        <v>126</v>
      </c>
      <c r="B127" s="18" t="s">
        <v>90</v>
      </c>
      <c r="C127" s="16" t="str">
        <f>'[5]LN 1.050.000đ-ND205'!O127:O128</f>
        <v>2KTV4</v>
      </c>
      <c r="D127" s="9">
        <f>'LN 1.050.000đ-ND205'!N128</f>
        <v>281953.8461538461</v>
      </c>
      <c r="E127" s="9">
        <f>ROUND(D127*$E$5,0)</f>
        <v>66259</v>
      </c>
      <c r="F127" s="41">
        <f>D127+E127</f>
        <v>348212.8461538461</v>
      </c>
    </row>
    <row r="128" spans="1:6" s="13" customFormat="1" ht="15.75">
      <c r="A128" s="31"/>
      <c r="B128" s="45"/>
      <c r="C128" s="16"/>
      <c r="D128" s="9"/>
      <c r="E128" s="9"/>
      <c r="F128" s="41"/>
    </row>
    <row r="129" spans="1:6" s="13" customFormat="1" ht="15.75">
      <c r="A129" s="3" t="s">
        <v>127</v>
      </c>
      <c r="B129" s="18" t="s">
        <v>92</v>
      </c>
      <c r="C129" s="16"/>
      <c r="D129" s="9"/>
      <c r="E129" s="9"/>
      <c r="F129" s="41"/>
    </row>
    <row r="130" spans="1:6" s="13" customFormat="1" ht="15.75">
      <c r="A130" s="3" t="s">
        <v>128</v>
      </c>
      <c r="B130" s="18" t="s">
        <v>129</v>
      </c>
      <c r="C130" s="16" t="str">
        <f>'[5]LN 1.050.000đ-ND205'!O130:O131</f>
        <v>2KS3</v>
      </c>
      <c r="D130" s="9">
        <f>'LN 1.050.000đ-ND205'!N131</f>
        <v>343846.1538461539</v>
      </c>
      <c r="E130" s="9">
        <f>ROUND(D130*$E$5,0)</f>
        <v>80804</v>
      </c>
      <c r="F130" s="41">
        <f>D130+E130</f>
        <v>424650.1538461539</v>
      </c>
    </row>
    <row r="131" spans="1:6" s="13" customFormat="1" ht="15.75">
      <c r="A131" s="5"/>
      <c r="B131" s="18"/>
      <c r="C131" s="16"/>
      <c r="D131" s="9"/>
      <c r="E131" s="9"/>
      <c r="F131" s="41"/>
    </row>
    <row r="132" spans="1:6" s="13" customFormat="1" ht="15.75">
      <c r="A132" s="3"/>
      <c r="B132" s="18"/>
      <c r="C132" s="16"/>
      <c r="D132" s="9"/>
      <c r="E132" s="9"/>
      <c r="F132" s="41"/>
    </row>
    <row r="133" spans="1:6" s="13" customFormat="1" ht="15.75">
      <c r="A133" s="3" t="s">
        <v>130</v>
      </c>
      <c r="B133" s="18" t="s">
        <v>131</v>
      </c>
      <c r="C133" s="16" t="str">
        <f>'[5]LN 1.050.000đ-ND205'!O133:O134</f>
        <v>2KS3</v>
      </c>
      <c r="D133" s="9">
        <f>'LN 1.050.000đ-ND205'!N134</f>
        <v>343846.1538461539</v>
      </c>
      <c r="E133" s="9">
        <f>ROUND(D133*$E$5,0)</f>
        <v>80804</v>
      </c>
      <c r="F133" s="41">
        <f>D133+E133</f>
        <v>424650.1538461539</v>
      </c>
    </row>
    <row r="134" spans="1:6" s="13" customFormat="1" ht="15.75">
      <c r="A134" s="3"/>
      <c r="B134" s="18"/>
      <c r="C134" s="16"/>
      <c r="D134" s="9"/>
      <c r="E134" s="9"/>
      <c r="F134" s="41"/>
    </row>
    <row r="135" spans="1:6" s="13" customFormat="1" ht="15.75">
      <c r="A135" s="3"/>
      <c r="B135" s="18"/>
      <c r="C135" s="16"/>
      <c r="D135" s="9"/>
      <c r="E135" s="9"/>
      <c r="F135" s="41"/>
    </row>
    <row r="136" spans="1:6" s="13" customFormat="1" ht="15.75">
      <c r="A136" s="3" t="s">
        <v>132</v>
      </c>
      <c r="B136" s="18" t="s">
        <v>133</v>
      </c>
      <c r="C136" s="16" t="str">
        <f>'[5]LN 1.050.000đ-ND205'!O136:O137</f>
        <v>2KS3</v>
      </c>
      <c r="D136" s="9">
        <f>'LN 1.050.000đ-ND205'!N137</f>
        <v>343846.1538461539</v>
      </c>
      <c r="E136" s="9">
        <f>ROUND(D136*$E$5,0)</f>
        <v>80804</v>
      </c>
      <c r="F136" s="41">
        <f>D136+E136</f>
        <v>424650.1538461539</v>
      </c>
    </row>
    <row r="137" spans="1:6" s="13" customFormat="1" ht="15.75">
      <c r="A137" s="5"/>
      <c r="B137" s="2"/>
      <c r="C137" s="16"/>
      <c r="D137" s="9"/>
      <c r="E137" s="9"/>
      <c r="F137" s="41"/>
    </row>
    <row r="138" spans="1:6" s="13" customFormat="1" ht="15.75">
      <c r="A138" s="5"/>
      <c r="B138" s="18"/>
      <c r="C138" s="16"/>
      <c r="D138" s="9"/>
      <c r="E138" s="9"/>
      <c r="F138" s="41"/>
    </row>
    <row r="139" spans="1:6" s="13" customFormat="1" ht="15.75">
      <c r="A139" s="6">
        <v>3</v>
      </c>
      <c r="B139" s="4" t="s">
        <v>134</v>
      </c>
      <c r="C139" s="16"/>
      <c r="D139" s="9"/>
      <c r="E139" s="9"/>
      <c r="F139" s="41"/>
    </row>
    <row r="140" spans="1:6" s="13" customFormat="1" ht="15.75">
      <c r="A140" s="3" t="s">
        <v>40</v>
      </c>
      <c r="B140" s="2" t="s">
        <v>135</v>
      </c>
      <c r="C140" s="16"/>
      <c r="D140" s="9"/>
      <c r="E140" s="9"/>
      <c r="F140" s="41"/>
    </row>
    <row r="141" spans="1:6" s="13" customFormat="1" ht="15.75">
      <c r="A141" s="3" t="s">
        <v>136</v>
      </c>
      <c r="B141" s="2" t="s">
        <v>94</v>
      </c>
      <c r="C141" s="16" t="str">
        <f>'[5]LN 1.050.000đ-ND205'!O141:O142</f>
        <v>1KTV2</v>
      </c>
      <c r="D141" s="9">
        <f>'LN 1.050.000đ-ND205'!N142</f>
        <v>118053.84615384616</v>
      </c>
      <c r="E141" s="9">
        <f>ROUND(D141*$E$5,0)</f>
        <v>27743</v>
      </c>
      <c r="F141" s="41">
        <f>D141+E141</f>
        <v>145796.84615384616</v>
      </c>
    </row>
    <row r="142" spans="1:6" s="13" customFormat="1" ht="15.75">
      <c r="A142" s="5"/>
      <c r="B142" s="2"/>
      <c r="C142" s="16"/>
      <c r="D142" s="9"/>
      <c r="E142" s="9"/>
      <c r="F142" s="41"/>
    </row>
    <row r="143" spans="1:6" s="13" customFormat="1" ht="15.75">
      <c r="A143" s="31"/>
      <c r="B143" s="45"/>
      <c r="C143" s="16"/>
      <c r="D143" s="9"/>
      <c r="E143" s="9"/>
      <c r="F143" s="41"/>
    </row>
    <row r="144" spans="1:6" s="13" customFormat="1" ht="15.75">
      <c r="A144" s="3" t="s">
        <v>139</v>
      </c>
      <c r="B144" s="2" t="s">
        <v>140</v>
      </c>
      <c r="C144" s="16" t="str">
        <f>'[5]LN 1.050.000đ-ND205'!O144:O145</f>
        <v>1KTV2</v>
      </c>
      <c r="D144" s="9">
        <f>'LN 1.050.000đ-ND205'!N145</f>
        <v>118053.84615384616</v>
      </c>
      <c r="E144" s="9">
        <f>ROUND(D144*$E$5,0)</f>
        <v>27743</v>
      </c>
      <c r="F144" s="41">
        <f>D144+E144</f>
        <v>145796.84615384616</v>
      </c>
    </row>
    <row r="145" spans="1:6" s="13" customFormat="1" ht="15.75">
      <c r="A145" s="3"/>
      <c r="B145" s="18"/>
      <c r="C145" s="16"/>
      <c r="D145" s="9"/>
      <c r="E145" s="9"/>
      <c r="F145" s="41"/>
    </row>
    <row r="146" spans="1:6" s="13" customFormat="1" ht="15.75">
      <c r="A146" s="31"/>
      <c r="B146" s="45"/>
      <c r="C146" s="16"/>
      <c r="D146" s="9"/>
      <c r="E146" s="9"/>
      <c r="F146" s="41"/>
    </row>
    <row r="147" spans="1:6" s="13" customFormat="1" ht="15.75">
      <c r="A147" s="3" t="s">
        <v>141</v>
      </c>
      <c r="B147" s="2" t="s">
        <v>60</v>
      </c>
      <c r="C147" s="16"/>
      <c r="D147" s="9"/>
      <c r="E147" s="9"/>
      <c r="F147" s="41"/>
    </row>
    <row r="148" spans="1:6" s="13" customFormat="1" ht="15.75">
      <c r="A148" s="3" t="s">
        <v>142</v>
      </c>
      <c r="B148" s="2" t="s">
        <v>62</v>
      </c>
      <c r="C148" s="16" t="str">
        <f>'[5]LN 1.050.000đ-ND205'!O148:O149</f>
        <v>1KTV2</v>
      </c>
      <c r="D148" s="9">
        <f>'LN 1.050.000đ-ND205'!N149</f>
        <v>118053.84615384616</v>
      </c>
      <c r="E148" s="9">
        <f>ROUND(D148*$E$5,0)</f>
        <v>27743</v>
      </c>
      <c r="F148" s="41">
        <f>D148+E148</f>
        <v>145796.84615384616</v>
      </c>
    </row>
    <row r="149" spans="1:6" s="13" customFormat="1" ht="15.75">
      <c r="A149" s="31"/>
      <c r="B149" s="45"/>
      <c r="C149" s="16"/>
      <c r="D149" s="9"/>
      <c r="E149" s="9"/>
      <c r="F149" s="41"/>
    </row>
    <row r="150" spans="1:6" s="13" customFormat="1" ht="15.75">
      <c r="A150" s="3"/>
      <c r="B150" s="18"/>
      <c r="C150" s="16"/>
      <c r="D150" s="9"/>
      <c r="E150" s="9"/>
      <c r="F150" s="41"/>
    </row>
    <row r="151" spans="1:6" s="13" customFormat="1" ht="31.5">
      <c r="A151" s="3" t="s">
        <v>143</v>
      </c>
      <c r="B151" s="2" t="s">
        <v>64</v>
      </c>
      <c r="C151" s="16" t="str">
        <f>'[5]LN 1.050.000đ-ND205'!O151:O152</f>
        <v>1KTV2</v>
      </c>
      <c r="D151" s="9">
        <f>'LN 1.050.000đ-ND205'!N152</f>
        <v>118053.84615384616</v>
      </c>
      <c r="E151" s="9">
        <f>ROUND(D151*$E$5,0)</f>
        <v>27743</v>
      </c>
      <c r="F151" s="41">
        <f>D151+E151</f>
        <v>145796.84615384616</v>
      </c>
    </row>
    <row r="152" spans="1:6" s="13" customFormat="1" ht="15.75">
      <c r="A152" s="31"/>
      <c r="B152" s="45"/>
      <c r="C152" s="16"/>
      <c r="D152" s="9"/>
      <c r="E152" s="9"/>
      <c r="F152" s="41"/>
    </row>
    <row r="153" spans="1:6" s="13" customFormat="1" ht="15.75">
      <c r="A153" s="3"/>
      <c r="B153" s="2"/>
      <c r="C153" s="16"/>
      <c r="D153" s="9"/>
      <c r="E153" s="9"/>
      <c r="F153" s="41"/>
    </row>
    <row r="154" spans="1:6" s="13" customFormat="1" ht="31.5">
      <c r="A154" s="3" t="s">
        <v>144</v>
      </c>
      <c r="B154" s="2" t="s">
        <v>66</v>
      </c>
      <c r="C154" s="16" t="str">
        <f>'[5]LN 1.050.000đ-ND205'!O154:O155</f>
        <v>1KTV2</v>
      </c>
      <c r="D154" s="9">
        <f>'LN 1.050.000đ-ND205'!N155</f>
        <v>118053.84615384616</v>
      </c>
      <c r="E154" s="9">
        <f>ROUND(D154*$E$5,0)</f>
        <v>27743</v>
      </c>
      <c r="F154" s="41">
        <f>D154+E154</f>
        <v>145796.84615384616</v>
      </c>
    </row>
    <row r="155" spans="1:6" s="13" customFormat="1" ht="15.75">
      <c r="A155" s="3"/>
      <c r="B155" s="18"/>
      <c r="C155" s="16"/>
      <c r="D155" s="9"/>
      <c r="E155" s="9"/>
      <c r="F155" s="41"/>
    </row>
    <row r="156" spans="1:6" s="13" customFormat="1" ht="15.75">
      <c r="A156" s="3"/>
      <c r="B156" s="2"/>
      <c r="C156" s="16"/>
      <c r="D156" s="9"/>
      <c r="E156" s="9"/>
      <c r="F156" s="41"/>
    </row>
    <row r="157" spans="1:6" s="13" customFormat="1" ht="15.75">
      <c r="A157" s="3" t="s">
        <v>145</v>
      </c>
      <c r="B157" s="2" t="s">
        <v>68</v>
      </c>
      <c r="C157" s="16" t="str">
        <f>'[5]LN 1.050.000đ-ND205'!O157:O158</f>
        <v>1KTV2</v>
      </c>
      <c r="D157" s="9">
        <f>'LN 1.050.000đ-ND205'!N158</f>
        <v>118053.84615384616</v>
      </c>
      <c r="E157" s="9">
        <f>ROUND(D157*$E$5,0)</f>
        <v>27743</v>
      </c>
      <c r="F157" s="41">
        <f>D157+E157</f>
        <v>145796.84615384616</v>
      </c>
    </row>
    <row r="158" spans="1:6" s="13" customFormat="1" ht="15.75">
      <c r="A158" s="3"/>
      <c r="B158" s="18"/>
      <c r="C158" s="16"/>
      <c r="D158" s="9"/>
      <c r="E158" s="9"/>
      <c r="F158" s="41"/>
    </row>
    <row r="159" spans="1:6" s="13" customFormat="1" ht="15.75">
      <c r="A159" s="3"/>
      <c r="B159" s="2"/>
      <c r="C159" s="16"/>
      <c r="D159" s="9"/>
      <c r="E159" s="9"/>
      <c r="F159" s="41"/>
    </row>
    <row r="160" spans="1:6" s="13" customFormat="1" ht="15.75">
      <c r="A160" s="3" t="s">
        <v>146</v>
      </c>
      <c r="B160" s="2" t="s">
        <v>70</v>
      </c>
      <c r="C160" s="16" t="str">
        <f>'[5]LN 1.050.000đ-ND205'!O160:O161</f>
        <v>1KTV2</v>
      </c>
      <c r="D160" s="9">
        <f>'LN 1.050.000đ-ND205'!N161</f>
        <v>118053.84615384616</v>
      </c>
      <c r="E160" s="9">
        <f>ROUND(D160*$E$5,0)</f>
        <v>27743</v>
      </c>
      <c r="F160" s="41">
        <f>D160+E160</f>
        <v>145796.84615384616</v>
      </c>
    </row>
    <row r="161" spans="1:6" s="13" customFormat="1" ht="15.75">
      <c r="A161" s="3"/>
      <c r="B161" s="18"/>
      <c r="C161" s="16"/>
      <c r="D161" s="9"/>
      <c r="E161" s="9"/>
      <c r="F161" s="41"/>
    </row>
    <row r="162" spans="1:6" s="13" customFormat="1" ht="15.75">
      <c r="A162" s="3"/>
      <c r="B162" s="2"/>
      <c r="C162" s="16"/>
      <c r="D162" s="9"/>
      <c r="E162" s="9"/>
      <c r="F162" s="41"/>
    </row>
    <row r="163" spans="1:6" s="13" customFormat="1" ht="15.75">
      <c r="A163" s="3" t="s">
        <v>147</v>
      </c>
      <c r="B163" s="2" t="s">
        <v>148</v>
      </c>
      <c r="C163" s="16" t="str">
        <f>'[5]LN 1.050.000đ-ND205'!O163:O164</f>
        <v>1KTV2</v>
      </c>
      <c r="D163" s="9">
        <f>'LN 1.050.000đ-ND205'!N164</f>
        <v>118053.84615384616</v>
      </c>
      <c r="E163" s="9">
        <f>ROUND(D163*$E$5,0)</f>
        <v>27743</v>
      </c>
      <c r="F163" s="41">
        <f>D163+E163</f>
        <v>145796.84615384616</v>
      </c>
    </row>
    <row r="164" spans="1:6" s="13" customFormat="1" ht="15.75">
      <c r="A164" s="3"/>
      <c r="B164" s="18"/>
      <c r="C164" s="16"/>
      <c r="D164" s="9"/>
      <c r="E164" s="9"/>
      <c r="F164" s="41"/>
    </row>
    <row r="165" spans="1:6" s="13" customFormat="1" ht="15.75">
      <c r="A165" s="3"/>
      <c r="B165" s="2"/>
      <c r="C165" s="16"/>
      <c r="D165" s="9"/>
      <c r="E165" s="9"/>
      <c r="F165" s="41"/>
    </row>
    <row r="166" spans="1:6" s="13" customFormat="1" ht="15.75">
      <c r="A166" s="3" t="s">
        <v>149</v>
      </c>
      <c r="B166" s="18" t="s">
        <v>74</v>
      </c>
      <c r="C166" s="16" t="str">
        <f>'[5]LN 1.050.000đ-ND205'!O166:O167</f>
        <v>1KTV2</v>
      </c>
      <c r="D166" s="9">
        <f>'LN 1.050.000đ-ND205'!N167</f>
        <v>118053.84615384616</v>
      </c>
      <c r="E166" s="9">
        <f>ROUND(D166*$E$5,0)</f>
        <v>27743</v>
      </c>
      <c r="F166" s="41">
        <f>D166+E166</f>
        <v>145796.84615384616</v>
      </c>
    </row>
    <row r="167" spans="1:6" s="13" customFormat="1" ht="15.75">
      <c r="A167" s="3"/>
      <c r="B167" s="18"/>
      <c r="C167" s="16"/>
      <c r="D167" s="9"/>
      <c r="E167" s="9"/>
      <c r="F167" s="41"/>
    </row>
    <row r="168" spans="1:6" s="13" customFormat="1" ht="15.75">
      <c r="A168" s="3"/>
      <c r="B168" s="18"/>
      <c r="C168" s="16"/>
      <c r="D168" s="9"/>
      <c r="E168" s="9"/>
      <c r="F168" s="41"/>
    </row>
    <row r="169" spans="1:6" s="13" customFormat="1" ht="15.75">
      <c r="A169" s="3" t="s">
        <v>150</v>
      </c>
      <c r="B169" s="18" t="s">
        <v>76</v>
      </c>
      <c r="C169" s="16" t="str">
        <f>'[5]LN 1.050.000đ-ND205'!O169:O170</f>
        <v>1KTV2</v>
      </c>
      <c r="D169" s="9">
        <f>'LN 1.050.000đ-ND205'!N170</f>
        <v>118053.84615384616</v>
      </c>
      <c r="E169" s="9">
        <f>ROUND(D169*$E$5,0)</f>
        <v>27743</v>
      </c>
      <c r="F169" s="41">
        <f>D169+E169</f>
        <v>145796.84615384616</v>
      </c>
    </row>
    <row r="170" spans="1:6" s="13" customFormat="1" ht="15.75">
      <c r="A170" s="3"/>
      <c r="B170" s="18"/>
      <c r="C170" s="16"/>
      <c r="D170" s="9"/>
      <c r="E170" s="9"/>
      <c r="F170" s="41"/>
    </row>
    <row r="171" spans="1:6" s="13" customFormat="1" ht="15.75">
      <c r="A171" s="31"/>
      <c r="B171" s="45"/>
      <c r="C171" s="16"/>
      <c r="D171" s="9"/>
      <c r="E171" s="9"/>
      <c r="F171" s="41"/>
    </row>
    <row r="172" spans="1:6" s="13" customFormat="1" ht="15.75">
      <c r="A172" s="3" t="s">
        <v>151</v>
      </c>
      <c r="B172" s="18" t="s">
        <v>77</v>
      </c>
      <c r="C172" s="16" t="str">
        <f>'[5]LN 1.050.000đ-ND205'!O172:O173</f>
        <v>1KTV2</v>
      </c>
      <c r="D172" s="9">
        <f>'LN 1.050.000đ-ND205'!N173</f>
        <v>118053.84615384616</v>
      </c>
      <c r="E172" s="9">
        <f>ROUND(D172*$E$5,0)</f>
        <v>27743</v>
      </c>
      <c r="F172" s="41">
        <f>D172+E172</f>
        <v>145796.84615384616</v>
      </c>
    </row>
    <row r="173" spans="1:6" s="13" customFormat="1" ht="15.75">
      <c r="A173" s="3"/>
      <c r="B173" s="22"/>
      <c r="C173" s="16"/>
      <c r="D173" s="9"/>
      <c r="E173" s="9"/>
      <c r="F173" s="41"/>
    </row>
    <row r="174" spans="1:6" s="13" customFormat="1" ht="15.75">
      <c r="A174" s="31"/>
      <c r="B174" s="45"/>
      <c r="C174" s="16"/>
      <c r="D174" s="9"/>
      <c r="E174" s="9"/>
      <c r="F174" s="41"/>
    </row>
    <row r="175" spans="1:6" s="13" customFormat="1" ht="15.75">
      <c r="A175" s="3" t="s">
        <v>152</v>
      </c>
      <c r="B175" s="18" t="s">
        <v>78</v>
      </c>
      <c r="C175" s="16"/>
      <c r="D175" s="9"/>
      <c r="E175" s="9"/>
      <c r="F175" s="41"/>
    </row>
    <row r="176" spans="1:6" s="13" customFormat="1" ht="15.75">
      <c r="A176" s="3" t="s">
        <v>153</v>
      </c>
      <c r="B176" s="18" t="s">
        <v>80</v>
      </c>
      <c r="C176" s="16" t="str">
        <f>'[5]LN 1.050.000đ-ND205'!O176:O177</f>
        <v>1KTV2</v>
      </c>
      <c r="D176" s="9">
        <f>'LN 1.050.000đ-ND205'!N177</f>
        <v>118053.84615384616</v>
      </c>
      <c r="E176" s="9">
        <f>ROUND(D176*$E$5,0)</f>
        <v>27743</v>
      </c>
      <c r="F176" s="41">
        <f>D176+E176</f>
        <v>145796.84615384616</v>
      </c>
    </row>
    <row r="177" spans="1:6" s="13" customFormat="1" ht="15.75">
      <c r="A177" s="102"/>
      <c r="B177" s="104"/>
      <c r="C177" s="16"/>
      <c r="D177" s="9"/>
      <c r="E177" s="9"/>
      <c r="F177" s="41"/>
    </row>
    <row r="178" spans="1:6" s="13" customFormat="1" ht="15.75">
      <c r="A178" s="31"/>
      <c r="B178" s="45"/>
      <c r="C178" s="16"/>
      <c r="D178" s="9"/>
      <c r="E178" s="9"/>
      <c r="F178" s="41"/>
    </row>
    <row r="179" spans="1:6" s="13" customFormat="1" ht="15.75">
      <c r="A179" s="3" t="s">
        <v>154</v>
      </c>
      <c r="B179" s="18" t="s">
        <v>84</v>
      </c>
      <c r="C179" s="16" t="str">
        <f>'[5]LN 1.050.000đ-ND205'!O179:O180</f>
        <v>1KTV2</v>
      </c>
      <c r="D179" s="9">
        <f>'LN 1.050.000đ-ND205'!N180</f>
        <v>118053.84615384616</v>
      </c>
      <c r="E179" s="9">
        <f>ROUND(D179*$E$5,0)</f>
        <v>27743</v>
      </c>
      <c r="F179" s="41">
        <f>D179+E179</f>
        <v>145796.84615384616</v>
      </c>
    </row>
    <row r="180" spans="1:6" s="13" customFormat="1" ht="15.75">
      <c r="A180" s="3"/>
      <c r="B180" s="18"/>
      <c r="C180" s="16"/>
      <c r="D180" s="9"/>
      <c r="E180" s="9"/>
      <c r="F180" s="41"/>
    </row>
    <row r="181" spans="1:6" s="13" customFormat="1" ht="15.75">
      <c r="A181" s="3"/>
      <c r="B181" s="18"/>
      <c r="C181" s="16"/>
      <c r="D181" s="9"/>
      <c r="E181" s="9"/>
      <c r="F181" s="41"/>
    </row>
    <row r="182" spans="1:6" s="13" customFormat="1" ht="15.75">
      <c r="A182" s="3" t="s">
        <v>155</v>
      </c>
      <c r="B182" s="18" t="s">
        <v>124</v>
      </c>
      <c r="C182" s="16" t="str">
        <f>'[5]LN 1.050.000đ-ND205'!O182:O183</f>
        <v>1KTV2</v>
      </c>
      <c r="D182" s="9">
        <f>'LN 1.050.000đ-ND205'!N183</f>
        <v>118053.84615384616</v>
      </c>
      <c r="E182" s="9">
        <f>ROUND(D182*$E$5,0)</f>
        <v>27743</v>
      </c>
      <c r="F182" s="41">
        <f>D182+E182</f>
        <v>145796.84615384616</v>
      </c>
    </row>
    <row r="183" spans="1:6" s="13" customFormat="1" ht="15.75">
      <c r="A183" s="3"/>
      <c r="B183" s="18"/>
      <c r="C183" s="16"/>
      <c r="D183" s="9"/>
      <c r="E183" s="9"/>
      <c r="F183" s="41"/>
    </row>
    <row r="184" spans="1:6" s="13" customFormat="1" ht="15.75">
      <c r="A184" s="31"/>
      <c r="B184" s="4"/>
      <c r="C184" s="16"/>
      <c r="D184" s="9"/>
      <c r="E184" s="9"/>
      <c r="F184" s="41"/>
    </row>
    <row r="185" spans="1:6" s="13" customFormat="1" ht="31.5">
      <c r="A185" s="3" t="s">
        <v>156</v>
      </c>
      <c r="B185" s="2" t="s">
        <v>88</v>
      </c>
      <c r="C185" s="16" t="str">
        <f>'[5]LN 1.050.000đ-ND205'!O185:O186</f>
        <v>1KTV2</v>
      </c>
      <c r="D185" s="9">
        <f>'LN 1.050.000đ-ND205'!N186</f>
        <v>118053.84615384616</v>
      </c>
      <c r="E185" s="9">
        <f>ROUND(D185*$E$5,0)</f>
        <v>27743</v>
      </c>
      <c r="F185" s="41">
        <f>D185+E185</f>
        <v>145796.84615384616</v>
      </c>
    </row>
    <row r="186" spans="1:6" s="13" customFormat="1" ht="15.75">
      <c r="A186" s="3"/>
      <c r="B186" s="18"/>
      <c r="C186" s="16"/>
      <c r="D186" s="9"/>
      <c r="E186" s="9"/>
      <c r="F186" s="41"/>
    </row>
    <row r="187" spans="1:6" s="13" customFormat="1" ht="15.75">
      <c r="A187" s="3"/>
      <c r="B187" s="18"/>
      <c r="C187" s="16"/>
      <c r="D187" s="9"/>
      <c r="E187" s="9"/>
      <c r="F187" s="41"/>
    </row>
    <row r="188" spans="1:6" s="13" customFormat="1" ht="15.75">
      <c r="A188" s="3" t="s">
        <v>157</v>
      </c>
      <c r="B188" s="18" t="s">
        <v>90</v>
      </c>
      <c r="C188" s="16" t="str">
        <f>'[5]LN 1.050.000đ-ND205'!O188:O189</f>
        <v>1KTV2</v>
      </c>
      <c r="D188" s="9">
        <f>'LN 1.050.000đ-ND205'!N189</f>
        <v>118053.84615384616</v>
      </c>
      <c r="E188" s="9">
        <f>ROUND(D188*$E$5,0)</f>
        <v>27743</v>
      </c>
      <c r="F188" s="41">
        <f>D188+E188</f>
        <v>145796.84615384616</v>
      </c>
    </row>
    <row r="189" spans="1:6" s="13" customFormat="1" ht="16.5" customHeight="1">
      <c r="A189" s="3"/>
      <c r="B189" s="18"/>
      <c r="C189" s="16"/>
      <c r="D189" s="9"/>
      <c r="E189" s="9"/>
      <c r="F189" s="41"/>
    </row>
    <row r="190" spans="1:6" s="13" customFormat="1" ht="15.75">
      <c r="A190" s="3"/>
      <c r="B190" s="18"/>
      <c r="C190" s="16"/>
      <c r="D190" s="9"/>
      <c r="E190" s="9"/>
      <c r="F190" s="41"/>
    </row>
    <row r="191" spans="1:6" s="13" customFormat="1" ht="15.75">
      <c r="A191" s="3" t="s">
        <v>158</v>
      </c>
      <c r="B191" s="2" t="s">
        <v>92</v>
      </c>
      <c r="C191" s="16" t="str">
        <f>'[5]LN 1.050.000đ-ND205'!O191:O192</f>
        <v>1KTV2</v>
      </c>
      <c r="D191" s="9">
        <f>'LN 1.050.000đ-ND205'!N192</f>
        <v>118053.84615384616</v>
      </c>
      <c r="E191" s="9">
        <f>ROUND(D191*$E$5,0)</f>
        <v>27743</v>
      </c>
      <c r="F191" s="41">
        <f>D191+E191</f>
        <v>145796.84615384616</v>
      </c>
    </row>
    <row r="192" spans="1:6" s="13" customFormat="1" ht="15.75">
      <c r="A192" s="3"/>
      <c r="B192" s="2"/>
      <c r="C192" s="16"/>
      <c r="D192" s="9"/>
      <c r="E192" s="9"/>
      <c r="F192" s="41"/>
    </row>
    <row r="193" spans="1:6" s="13" customFormat="1" ht="15.75">
      <c r="A193" s="3"/>
      <c r="B193" s="18"/>
      <c r="C193" s="16"/>
      <c r="D193" s="9"/>
      <c r="E193" s="9"/>
      <c r="F193" s="41"/>
    </row>
    <row r="194" spans="1:6" s="13" customFormat="1" ht="15.75">
      <c r="A194" s="3" t="s">
        <v>41</v>
      </c>
      <c r="B194" s="18" t="s">
        <v>159</v>
      </c>
      <c r="C194" s="16"/>
      <c r="D194" s="9"/>
      <c r="E194" s="9"/>
      <c r="F194" s="41"/>
    </row>
    <row r="195" spans="1:6" s="13" customFormat="1" ht="15.75">
      <c r="A195" s="3" t="s">
        <v>160</v>
      </c>
      <c r="B195" s="2" t="s">
        <v>94</v>
      </c>
      <c r="C195" s="16" t="str">
        <f>'[5]LN 1.050.000đ-ND205'!O195:O196</f>
        <v>2KTV4</v>
      </c>
      <c r="D195" s="9">
        <f>'LN 1.050.000đ-ND205'!N196</f>
        <v>281953.8461538461</v>
      </c>
      <c r="E195" s="9">
        <f>ROUND(D195*$E$5,0)</f>
        <v>66259</v>
      </c>
      <c r="F195" s="41">
        <f>D195+E195</f>
        <v>348212.8461538461</v>
      </c>
    </row>
    <row r="196" spans="1:6" s="13" customFormat="1" ht="15.75">
      <c r="A196" s="3"/>
      <c r="B196" s="18"/>
      <c r="C196" s="16"/>
      <c r="D196" s="9"/>
      <c r="E196" s="9"/>
      <c r="F196" s="41"/>
    </row>
    <row r="197" spans="1:6" s="13" customFormat="1" ht="15.75">
      <c r="A197" s="3"/>
      <c r="B197" s="18"/>
      <c r="C197" s="16"/>
      <c r="D197" s="9"/>
      <c r="E197" s="9"/>
      <c r="F197" s="41"/>
    </row>
    <row r="198" spans="1:6" s="13" customFormat="1" ht="15.75">
      <c r="A198" s="3" t="s">
        <v>161</v>
      </c>
      <c r="B198" s="2" t="s">
        <v>108</v>
      </c>
      <c r="C198" s="16" t="str">
        <f>'[5]LN 1.050.000đ-ND205'!O198:O199</f>
        <v>2KTV4</v>
      </c>
      <c r="D198" s="9">
        <f>'LN 1.050.000đ-ND205'!N199</f>
        <v>281953.8461538461</v>
      </c>
      <c r="E198" s="9">
        <f>ROUND(D198*$E$5,0)</f>
        <v>66259</v>
      </c>
      <c r="F198" s="41">
        <f>D198+E198</f>
        <v>348212.8461538461</v>
      </c>
    </row>
    <row r="199" spans="1:6" s="13" customFormat="1" ht="15.75">
      <c r="A199" s="3"/>
      <c r="B199" s="18"/>
      <c r="C199" s="16"/>
      <c r="D199" s="9"/>
      <c r="E199" s="9"/>
      <c r="F199" s="41"/>
    </row>
    <row r="200" spans="1:6" s="13" customFormat="1" ht="12" customHeight="1">
      <c r="A200" s="3"/>
      <c r="B200" s="18"/>
      <c r="C200" s="16"/>
      <c r="D200" s="9"/>
      <c r="E200" s="9"/>
      <c r="F200" s="41"/>
    </row>
    <row r="201" spans="1:6" s="13" customFormat="1" ht="15.75">
      <c r="A201" s="3" t="s">
        <v>162</v>
      </c>
      <c r="B201" s="2" t="s">
        <v>60</v>
      </c>
      <c r="C201" s="16"/>
      <c r="D201" s="9"/>
      <c r="E201" s="9"/>
      <c r="F201" s="41"/>
    </row>
    <row r="202" spans="1:6" s="13" customFormat="1" ht="15.75">
      <c r="A202" s="3" t="s">
        <v>163</v>
      </c>
      <c r="B202" s="2" t="s">
        <v>62</v>
      </c>
      <c r="C202" s="16" t="str">
        <f>'[5]LN 1.050.000đ-ND205'!O202:O203</f>
        <v>2KTV4</v>
      </c>
      <c r="D202" s="9">
        <f>'LN 1.050.000đ-ND205'!N203</f>
        <v>281953.8461538461</v>
      </c>
      <c r="E202" s="9">
        <f>ROUND(D202*$E$5,0)</f>
        <v>66259</v>
      </c>
      <c r="F202" s="41">
        <f>D202+E202</f>
        <v>348212.8461538461</v>
      </c>
    </row>
    <row r="203" spans="1:6" s="13" customFormat="1" ht="15.75">
      <c r="A203" s="3"/>
      <c r="B203" s="18"/>
      <c r="C203" s="16"/>
      <c r="D203" s="9"/>
      <c r="E203" s="9"/>
      <c r="F203" s="41"/>
    </row>
    <row r="204" spans="1:6" s="13" customFormat="1" ht="15.75">
      <c r="A204" s="3"/>
      <c r="B204" s="2"/>
      <c r="C204" s="16"/>
      <c r="D204" s="9"/>
      <c r="E204" s="9"/>
      <c r="F204" s="41"/>
    </row>
    <row r="205" spans="1:6" s="13" customFormat="1" ht="31.5">
      <c r="A205" s="3" t="s">
        <v>164</v>
      </c>
      <c r="B205" s="2" t="s">
        <v>64</v>
      </c>
      <c r="C205" s="16" t="str">
        <f>'[5]LN 1.050.000đ-ND205'!O205:O206</f>
        <v>2KTV4</v>
      </c>
      <c r="D205" s="9">
        <f>'LN 1.050.000đ-ND205'!N206</f>
        <v>281953.8461538461</v>
      </c>
      <c r="E205" s="9">
        <f>ROUND(D205*$E$5,0)</f>
        <v>66259</v>
      </c>
      <c r="F205" s="41">
        <f>D205+E205</f>
        <v>348212.8461538461</v>
      </c>
    </row>
    <row r="206" spans="1:6" s="13" customFormat="1" ht="15.75">
      <c r="A206" s="3"/>
      <c r="B206" s="18"/>
      <c r="C206" s="16"/>
      <c r="D206" s="9"/>
      <c r="E206" s="9"/>
      <c r="F206" s="41"/>
    </row>
    <row r="207" spans="1:6" s="13" customFormat="1" ht="15.75">
      <c r="A207" s="3"/>
      <c r="B207" s="2"/>
      <c r="C207" s="16"/>
      <c r="D207" s="9"/>
      <c r="E207" s="9"/>
      <c r="F207" s="41"/>
    </row>
    <row r="208" spans="1:6" s="13" customFormat="1" ht="31.5">
      <c r="A208" s="3" t="s">
        <v>165</v>
      </c>
      <c r="B208" s="2" t="s">
        <v>66</v>
      </c>
      <c r="C208" s="16" t="str">
        <f>'[5]LN 1.050.000đ-ND205'!O208:O209</f>
        <v>2KTV4</v>
      </c>
      <c r="D208" s="9">
        <f>'LN 1.050.000đ-ND205'!N209</f>
        <v>281953.8461538461</v>
      </c>
      <c r="E208" s="9">
        <f>ROUND(D208*$E$5,0)</f>
        <v>66259</v>
      </c>
      <c r="F208" s="41">
        <f>D208+E208</f>
        <v>348212.8461538461</v>
      </c>
    </row>
    <row r="209" spans="1:6" s="13" customFormat="1" ht="15.75">
      <c r="A209" s="3"/>
      <c r="B209" s="18"/>
      <c r="C209" s="16"/>
      <c r="D209" s="9"/>
      <c r="E209" s="9"/>
      <c r="F209" s="41"/>
    </row>
    <row r="210" spans="1:6" s="13" customFormat="1" ht="15.75">
      <c r="A210" s="31"/>
      <c r="B210" s="45"/>
      <c r="C210" s="16"/>
      <c r="D210" s="9"/>
      <c r="E210" s="9"/>
      <c r="F210" s="41"/>
    </row>
    <row r="211" spans="1:6" s="13" customFormat="1" ht="15.75">
      <c r="A211" s="3" t="s">
        <v>166</v>
      </c>
      <c r="B211" s="2" t="s">
        <v>68</v>
      </c>
      <c r="C211" s="16" t="str">
        <f>'[5]LN 1.050.000đ-ND205'!O211:O212</f>
        <v>2KTV4</v>
      </c>
      <c r="D211" s="9">
        <f>'LN 1.050.000đ-ND205'!N212</f>
        <v>281953.8461538461</v>
      </c>
      <c r="E211" s="9">
        <f>ROUND(D211*$E$5,0)</f>
        <v>66259</v>
      </c>
      <c r="F211" s="41">
        <f>D211+E211</f>
        <v>348212.8461538461</v>
      </c>
    </row>
    <row r="212" spans="1:6" s="13" customFormat="1" ht="15.75">
      <c r="A212" s="3"/>
      <c r="B212" s="18"/>
      <c r="C212" s="16"/>
      <c r="D212" s="9"/>
      <c r="E212" s="9"/>
      <c r="F212" s="41"/>
    </row>
    <row r="213" spans="1:6" s="13" customFormat="1" ht="15.75">
      <c r="A213" s="31"/>
      <c r="B213" s="45"/>
      <c r="C213" s="16"/>
      <c r="D213" s="9"/>
      <c r="E213" s="9"/>
      <c r="F213" s="41"/>
    </row>
    <row r="214" spans="1:6" s="13" customFormat="1" ht="15.75">
      <c r="A214" s="3" t="s">
        <v>167</v>
      </c>
      <c r="B214" s="2" t="s">
        <v>70</v>
      </c>
      <c r="C214" s="16" t="str">
        <f>'[5]LN 1.050.000đ-ND205'!O214:O215</f>
        <v>2KTV4</v>
      </c>
      <c r="D214" s="9">
        <f>'LN 1.050.000đ-ND205'!N215</f>
        <v>281953.8461538461</v>
      </c>
      <c r="E214" s="9">
        <f>ROUND(D214*$E$5,0)</f>
        <v>66259</v>
      </c>
      <c r="F214" s="41">
        <f>D214+E214</f>
        <v>348212.8461538461</v>
      </c>
    </row>
    <row r="215" spans="1:6" s="13" customFormat="1" ht="15.75">
      <c r="A215" s="5"/>
      <c r="B215" s="18"/>
      <c r="C215" s="16"/>
      <c r="D215" s="9"/>
      <c r="E215" s="9"/>
      <c r="F215" s="41"/>
    </row>
    <row r="216" spans="1:6" s="13" customFormat="1" ht="15.75">
      <c r="A216" s="5"/>
      <c r="B216" s="18"/>
      <c r="C216" s="16"/>
      <c r="D216" s="9"/>
      <c r="E216" s="9"/>
      <c r="F216" s="41"/>
    </row>
    <row r="217" spans="1:6" s="13" customFormat="1" ht="15.75">
      <c r="A217" s="3" t="s">
        <v>168</v>
      </c>
      <c r="B217" s="2" t="s">
        <v>115</v>
      </c>
      <c r="C217" s="16" t="str">
        <f>'[5]LN 1.050.000đ-ND205'!O217:O218</f>
        <v>2KTV4</v>
      </c>
      <c r="D217" s="9">
        <f>'LN 1.050.000đ-ND205'!N218</f>
        <v>281953.8461538461</v>
      </c>
      <c r="E217" s="9">
        <f>ROUND(D217*$E$5,0)</f>
        <v>66259</v>
      </c>
      <c r="F217" s="41">
        <f>D217+E217</f>
        <v>348212.8461538461</v>
      </c>
    </row>
    <row r="218" spans="1:6" s="13" customFormat="1" ht="15.75">
      <c r="A218" s="3"/>
      <c r="B218" s="18"/>
      <c r="C218" s="16"/>
      <c r="D218" s="9"/>
      <c r="E218" s="9"/>
      <c r="F218" s="41"/>
    </row>
    <row r="219" spans="1:6" s="13" customFormat="1" ht="15.75">
      <c r="A219" s="3"/>
      <c r="B219" s="18"/>
      <c r="C219" s="16"/>
      <c r="D219" s="9"/>
      <c r="E219" s="9"/>
      <c r="F219" s="41"/>
    </row>
    <row r="220" spans="1:6" s="13" customFormat="1" ht="15.75">
      <c r="A220" s="3" t="s">
        <v>169</v>
      </c>
      <c r="B220" s="2" t="s">
        <v>170</v>
      </c>
      <c r="C220" s="16" t="str">
        <f>'[5]LN 1.050.000đ-ND205'!O220:O221</f>
        <v>2KTV4</v>
      </c>
      <c r="D220" s="9">
        <f>'LN 1.050.000đ-ND205'!N221</f>
        <v>281953.8461538461</v>
      </c>
      <c r="E220" s="9">
        <f>ROUND(D220*$E$5,0)</f>
        <v>66259</v>
      </c>
      <c r="F220" s="41">
        <f>D220+E220</f>
        <v>348212.8461538461</v>
      </c>
    </row>
    <row r="221" spans="1:6" s="13" customFormat="1" ht="15.75">
      <c r="A221" s="3"/>
      <c r="B221" s="18"/>
      <c r="C221" s="16"/>
      <c r="D221" s="9"/>
      <c r="E221" s="9"/>
      <c r="F221" s="41"/>
    </row>
    <row r="222" spans="1:6" s="13" customFormat="1" ht="15.75">
      <c r="A222" s="3"/>
      <c r="B222" s="18"/>
      <c r="C222" s="16"/>
      <c r="D222" s="9"/>
      <c r="E222" s="9"/>
      <c r="F222" s="41"/>
    </row>
    <row r="223" spans="1:6" s="13" customFormat="1" ht="15.75">
      <c r="A223" s="3" t="s">
        <v>558</v>
      </c>
      <c r="B223" s="2" t="s">
        <v>171</v>
      </c>
      <c r="C223" s="16" t="str">
        <f>'[5]LN 1.050.000đ-ND205'!O223:O224</f>
        <v>2KTV4</v>
      </c>
      <c r="D223" s="9">
        <f>'LN 1.050.000đ-ND205'!N224</f>
        <v>281953.8461538461</v>
      </c>
      <c r="E223" s="9">
        <f>ROUND(D223*$E$5,0)</f>
        <v>66259</v>
      </c>
      <c r="F223" s="41">
        <f>D223+E223</f>
        <v>348212.8461538461</v>
      </c>
    </row>
    <row r="224" spans="1:6" s="13" customFormat="1" ht="15.75">
      <c r="A224" s="5"/>
      <c r="B224" s="18"/>
      <c r="C224" s="16"/>
      <c r="D224" s="9"/>
      <c r="E224" s="9"/>
      <c r="F224" s="41"/>
    </row>
    <row r="225" spans="1:6" s="13" customFormat="1" ht="15.75">
      <c r="A225" s="5"/>
      <c r="B225" s="18"/>
      <c r="C225" s="16"/>
      <c r="D225" s="9"/>
      <c r="E225" s="9"/>
      <c r="F225" s="41"/>
    </row>
    <row r="226" spans="1:6" s="13" customFormat="1" ht="15.75">
      <c r="A226" s="3" t="s">
        <v>172</v>
      </c>
      <c r="B226" s="18" t="s">
        <v>77</v>
      </c>
      <c r="C226" s="16" t="str">
        <f>'[5]LN 1.050.000đ-ND205'!O226:O227</f>
        <v>2KTV4</v>
      </c>
      <c r="D226" s="9">
        <f>'LN 1.050.000đ-ND205'!N227</f>
        <v>281953.8461538461</v>
      </c>
      <c r="E226" s="9">
        <f>ROUND(D226*$E$5,0)</f>
        <v>66259</v>
      </c>
      <c r="F226" s="41">
        <f>D226+E226</f>
        <v>348212.8461538461</v>
      </c>
    </row>
    <row r="227" spans="1:6" s="13" customFormat="1" ht="15.75">
      <c r="A227" s="5"/>
      <c r="B227" s="2"/>
      <c r="C227" s="16"/>
      <c r="D227" s="9"/>
      <c r="E227" s="9"/>
      <c r="F227" s="41"/>
    </row>
    <row r="228" spans="1:6" s="13" customFormat="1" ht="15.75">
      <c r="A228" s="5"/>
      <c r="B228" s="2"/>
      <c r="C228" s="16"/>
      <c r="D228" s="9"/>
      <c r="E228" s="9"/>
      <c r="F228" s="41"/>
    </row>
    <row r="229" spans="1:6" s="13" customFormat="1" ht="15.75">
      <c r="A229" s="3" t="s">
        <v>173</v>
      </c>
      <c r="B229" s="2" t="s">
        <v>78</v>
      </c>
      <c r="C229" s="16"/>
      <c r="D229" s="9"/>
      <c r="E229" s="9"/>
      <c r="F229" s="41"/>
    </row>
    <row r="230" spans="1:6" s="13" customFormat="1" ht="15.75">
      <c r="A230" s="3" t="s">
        <v>174</v>
      </c>
      <c r="B230" s="2" t="s">
        <v>80</v>
      </c>
      <c r="C230" s="16" t="str">
        <f>'[5]LN 1.050.000đ-ND205'!O230:O231</f>
        <v>2KTV4</v>
      </c>
      <c r="D230" s="9">
        <f>'LN 1.050.000đ-ND205'!N231</f>
        <v>281953.8461538461</v>
      </c>
      <c r="E230" s="9">
        <f>ROUND(D230*$E$5,0)</f>
        <v>66259</v>
      </c>
      <c r="F230" s="41">
        <f>D230+E230</f>
        <v>348212.8461538461</v>
      </c>
    </row>
    <row r="231" spans="1:6" s="13" customFormat="1" ht="15.75">
      <c r="A231" s="3"/>
      <c r="B231" s="18"/>
      <c r="C231" s="16"/>
      <c r="D231" s="9"/>
      <c r="E231" s="9"/>
      <c r="F231" s="41"/>
    </row>
    <row r="232" spans="1:6" s="13" customFormat="1" ht="15.75">
      <c r="A232" s="3"/>
      <c r="B232" s="18"/>
      <c r="C232" s="16"/>
      <c r="D232" s="9"/>
      <c r="E232" s="9"/>
      <c r="F232" s="41"/>
    </row>
    <row r="233" spans="1:6" s="13" customFormat="1" ht="15.75">
      <c r="A233" s="3" t="s">
        <v>175</v>
      </c>
      <c r="B233" s="2" t="s">
        <v>84</v>
      </c>
      <c r="C233" s="16" t="str">
        <f>'[5]LN 1.050.000đ-ND205'!O233:O234</f>
        <v>2KTV4</v>
      </c>
      <c r="D233" s="9">
        <f>'LN 1.050.000đ-ND205'!N234</f>
        <v>281953.8461538461</v>
      </c>
      <c r="E233" s="9">
        <f>ROUND(D233*$E$5,0)</f>
        <v>66259</v>
      </c>
      <c r="F233" s="41">
        <f>D233+E233</f>
        <v>348212.8461538461</v>
      </c>
    </row>
    <row r="234" spans="1:6" s="13" customFormat="1" ht="15.75">
      <c r="A234" s="3"/>
      <c r="B234" s="18"/>
      <c r="C234" s="16"/>
      <c r="D234" s="9"/>
      <c r="E234" s="9"/>
      <c r="F234" s="41"/>
    </row>
    <row r="235" spans="1:6" s="13" customFormat="1" ht="15.75">
      <c r="A235" s="3"/>
      <c r="B235" s="2"/>
      <c r="C235" s="16"/>
      <c r="D235" s="9"/>
      <c r="E235" s="9"/>
      <c r="F235" s="41"/>
    </row>
    <row r="236" spans="1:6" s="13" customFormat="1" ht="31.5">
      <c r="A236" s="3" t="s">
        <v>176</v>
      </c>
      <c r="B236" s="2" t="s">
        <v>86</v>
      </c>
      <c r="C236" s="16" t="str">
        <f>'[5]LN 1.050.000đ-ND205'!O236:O237</f>
        <v>2KTV4</v>
      </c>
      <c r="D236" s="9">
        <f>'LN 1.050.000đ-ND205'!N237</f>
        <v>281953.8461538461</v>
      </c>
      <c r="E236" s="9">
        <f>ROUND(D236*$E$5,0)</f>
        <v>66259</v>
      </c>
      <c r="F236" s="41">
        <f>D236+E236</f>
        <v>348212.8461538461</v>
      </c>
    </row>
    <row r="237" spans="1:6" s="13" customFormat="1" ht="15.75">
      <c r="A237" s="3"/>
      <c r="B237" s="18"/>
      <c r="C237" s="16"/>
      <c r="D237" s="9"/>
      <c r="E237" s="9"/>
      <c r="F237" s="41"/>
    </row>
    <row r="238" spans="1:6" s="13" customFormat="1" ht="15.75">
      <c r="A238" s="3"/>
      <c r="B238" s="18"/>
      <c r="C238" s="16"/>
      <c r="D238" s="9"/>
      <c r="E238" s="9"/>
      <c r="F238" s="41"/>
    </row>
    <row r="239" spans="1:6" s="13" customFormat="1" ht="31.5">
      <c r="A239" s="3" t="s">
        <v>177</v>
      </c>
      <c r="B239" s="2" t="s">
        <v>88</v>
      </c>
      <c r="C239" s="16" t="str">
        <f>'[5]LN 1.050.000đ-ND205'!O239:O240</f>
        <v>2KTV4</v>
      </c>
      <c r="D239" s="9">
        <f>'LN 1.050.000đ-ND205'!N240</f>
        <v>281953.8461538461</v>
      </c>
      <c r="E239" s="9">
        <f>ROUND(D239*$E$5,0)</f>
        <v>66259</v>
      </c>
      <c r="F239" s="41">
        <f>D239+E239</f>
        <v>348212.8461538461</v>
      </c>
    </row>
    <row r="240" spans="1:6" s="13" customFormat="1" ht="15.75">
      <c r="A240" s="3"/>
      <c r="B240" s="2"/>
      <c r="C240" s="16"/>
      <c r="D240" s="9"/>
      <c r="E240" s="9"/>
      <c r="F240" s="41"/>
    </row>
    <row r="241" spans="1:6" s="13" customFormat="1" ht="15.75">
      <c r="A241" s="3"/>
      <c r="B241" s="18"/>
      <c r="C241" s="16"/>
      <c r="D241" s="9"/>
      <c r="E241" s="9"/>
      <c r="F241" s="41"/>
    </row>
    <row r="242" spans="1:6" s="13" customFormat="1" ht="15.75">
      <c r="A242" s="3" t="s">
        <v>178</v>
      </c>
      <c r="B242" s="18" t="s">
        <v>90</v>
      </c>
      <c r="C242" s="16" t="str">
        <f>'[5]LN 1.050.000đ-ND205'!O242:O243</f>
        <v>2KTV4</v>
      </c>
      <c r="D242" s="9">
        <f>'LN 1.050.000đ-ND205'!N243</f>
        <v>281953.8461538461</v>
      </c>
      <c r="E242" s="9">
        <f>ROUND(D242*$E$5,0)</f>
        <v>66259</v>
      </c>
      <c r="F242" s="41">
        <f>D242+E242</f>
        <v>348212.8461538461</v>
      </c>
    </row>
    <row r="243" spans="1:6" s="13" customFormat="1" ht="15.75">
      <c r="A243" s="3"/>
      <c r="B243" s="18"/>
      <c r="C243" s="16"/>
      <c r="D243" s="9"/>
      <c r="E243" s="9"/>
      <c r="F243" s="41"/>
    </row>
    <row r="244" spans="1:6" s="13" customFormat="1" ht="15.75">
      <c r="A244" s="3"/>
      <c r="B244" s="18"/>
      <c r="C244" s="16"/>
      <c r="D244" s="9"/>
      <c r="E244" s="9"/>
      <c r="F244" s="41"/>
    </row>
    <row r="245" spans="1:6" s="13" customFormat="1" ht="15.75">
      <c r="A245" s="3" t="s">
        <v>179</v>
      </c>
      <c r="B245" s="18" t="s">
        <v>92</v>
      </c>
      <c r="C245" s="16" t="str">
        <f>'[5]LN 1.050.000đ-ND205'!O245:O246</f>
        <v>2KTV4</v>
      </c>
      <c r="D245" s="9">
        <f>'LN 1.050.000đ-ND205'!N246</f>
        <v>281953.8461538461</v>
      </c>
      <c r="E245" s="9">
        <f>ROUND(D245*$E$5,0)</f>
        <v>66259</v>
      </c>
      <c r="F245" s="41">
        <f>D245+E245</f>
        <v>348212.8461538461</v>
      </c>
    </row>
    <row r="246" spans="1:6" s="13" customFormat="1" ht="15.75">
      <c r="A246" s="3"/>
      <c r="B246" s="2"/>
      <c r="C246" s="16"/>
      <c r="D246" s="9"/>
      <c r="E246" s="9"/>
      <c r="F246" s="41"/>
    </row>
    <row r="247" spans="1:6" s="13" customFormat="1" ht="15.75">
      <c r="A247" s="5"/>
      <c r="B247" s="18"/>
      <c r="C247" s="16"/>
      <c r="D247" s="9"/>
      <c r="E247" s="9"/>
      <c r="F247" s="41"/>
    </row>
    <row r="248" spans="1:6" s="13" customFormat="1" ht="15.75">
      <c r="A248" s="33" t="s">
        <v>182</v>
      </c>
      <c r="B248" s="33" t="s">
        <v>183</v>
      </c>
      <c r="C248" s="16"/>
      <c r="D248" s="9"/>
      <c r="E248" s="9"/>
      <c r="F248" s="41"/>
    </row>
    <row r="249" spans="1:6" s="13" customFormat="1" ht="15.75">
      <c r="A249" s="33" t="s">
        <v>184</v>
      </c>
      <c r="B249" s="103" t="s">
        <v>185</v>
      </c>
      <c r="C249" s="16"/>
      <c r="D249" s="9"/>
      <c r="E249" s="9"/>
      <c r="F249" s="41"/>
    </row>
    <row r="250" spans="1:6" s="13" customFormat="1" ht="15.75">
      <c r="A250" s="5">
        <v>1</v>
      </c>
      <c r="B250" s="18" t="s">
        <v>186</v>
      </c>
      <c r="C250" s="16" t="str">
        <f>'[5]LN 1.050.000đ-ND205'!O250:O251</f>
        <v>1KS4</v>
      </c>
      <c r="D250" s="9">
        <f>'LN 1.050.000đ-ND205'!N251</f>
        <v>190834.61538461538</v>
      </c>
      <c r="E250" s="9">
        <f>ROUND(D250*$E$5,0)</f>
        <v>44846</v>
      </c>
      <c r="F250" s="41">
        <f>D250+E250</f>
        <v>235680.61538461538</v>
      </c>
    </row>
    <row r="251" spans="1:6" s="13" customFormat="1" ht="15.75">
      <c r="A251" s="3"/>
      <c r="B251" s="18"/>
      <c r="C251" s="16"/>
      <c r="D251" s="9"/>
      <c r="E251" s="9"/>
      <c r="F251" s="41"/>
    </row>
    <row r="252" spans="1:6" s="13" customFormat="1" ht="15.75">
      <c r="A252" s="3"/>
      <c r="B252" s="2"/>
      <c r="C252" s="16"/>
      <c r="D252" s="9"/>
      <c r="E252" s="9"/>
      <c r="F252" s="41"/>
    </row>
    <row r="253" spans="1:6" s="13" customFormat="1" ht="15.75">
      <c r="A253" s="3">
        <v>2</v>
      </c>
      <c r="B253" s="18" t="s">
        <v>187</v>
      </c>
      <c r="C253" s="16"/>
      <c r="D253" s="9"/>
      <c r="E253" s="9"/>
      <c r="F253" s="41"/>
    </row>
    <row r="254" spans="1:6" s="13" customFormat="1" ht="15.75">
      <c r="A254" s="3" t="s">
        <v>22</v>
      </c>
      <c r="B254" s="18" t="s">
        <v>188</v>
      </c>
      <c r="C254" s="16" t="str">
        <f>'[5]LN 1.050.000đ-ND205'!O254:O255</f>
        <v>1KS4</v>
      </c>
      <c r="D254" s="9">
        <f>'LN 1.050.000đ-ND205'!N255</f>
        <v>190834.61538461538</v>
      </c>
      <c r="E254" s="9">
        <f>ROUND(D254*$E$5,0)</f>
        <v>44846</v>
      </c>
      <c r="F254" s="41">
        <f>D254+E254</f>
        <v>235680.61538461538</v>
      </c>
    </row>
    <row r="255" spans="1:6" s="13" customFormat="1" ht="15.75">
      <c r="A255" s="31"/>
      <c r="B255" s="45"/>
      <c r="C255" s="16"/>
      <c r="D255" s="9"/>
      <c r="E255" s="9"/>
      <c r="F255" s="41"/>
    </row>
    <row r="256" spans="1:6" s="13" customFormat="1" ht="15.75">
      <c r="A256" s="3"/>
      <c r="B256" s="18"/>
      <c r="C256" s="16"/>
      <c r="D256" s="9"/>
      <c r="E256" s="9"/>
      <c r="F256" s="41"/>
    </row>
    <row r="257" spans="1:6" s="13" customFormat="1" ht="15.75">
      <c r="A257" s="3" t="s">
        <v>23</v>
      </c>
      <c r="B257" s="18" t="s">
        <v>189</v>
      </c>
      <c r="C257" s="16" t="str">
        <f>'[5]LN 1.050.000đ-ND205'!O257:O258</f>
        <v>1KS4</v>
      </c>
      <c r="D257" s="9">
        <f>'LN 1.050.000đ-ND205'!N258</f>
        <v>190834.61538461538</v>
      </c>
      <c r="E257" s="9">
        <f>ROUND(D257*$E$5,0)</f>
        <v>44846</v>
      </c>
      <c r="F257" s="41">
        <f>D257+E257</f>
        <v>235680.61538461538</v>
      </c>
    </row>
    <row r="258" spans="1:6" s="13" customFormat="1" ht="15.75">
      <c r="A258" s="102"/>
      <c r="B258" s="104"/>
      <c r="C258" s="16"/>
      <c r="D258" s="9"/>
      <c r="E258" s="9"/>
      <c r="F258" s="41"/>
    </row>
    <row r="259" spans="1:6" s="13" customFormat="1" ht="15.75">
      <c r="A259" s="31"/>
      <c r="B259" s="45"/>
      <c r="C259" s="16"/>
      <c r="D259" s="9"/>
      <c r="E259" s="9"/>
      <c r="F259" s="41"/>
    </row>
    <row r="260" spans="1:6" s="13" customFormat="1" ht="15.75">
      <c r="A260" s="3" t="s">
        <v>24</v>
      </c>
      <c r="B260" s="2" t="s">
        <v>190</v>
      </c>
      <c r="C260" s="16" t="str">
        <f>'[5]LN 1.050.000đ-ND205'!O260:O261</f>
        <v>1KS4</v>
      </c>
      <c r="D260" s="9">
        <f>'LN 1.050.000đ-ND205'!N261</f>
        <v>190834.61538461538</v>
      </c>
      <c r="E260" s="9">
        <f>ROUND(D260*$E$5,0)</f>
        <v>44846</v>
      </c>
      <c r="F260" s="41">
        <f>D260+E260</f>
        <v>235680.61538461538</v>
      </c>
    </row>
    <row r="261" spans="1:6" s="13" customFormat="1" ht="15.75">
      <c r="A261" s="3"/>
      <c r="B261" s="18"/>
      <c r="C261" s="16"/>
      <c r="D261" s="9"/>
      <c r="E261" s="9"/>
      <c r="F261" s="41"/>
    </row>
    <row r="262" spans="1:6" s="13" customFormat="1" ht="15.75">
      <c r="A262" s="3"/>
      <c r="B262" s="18"/>
      <c r="C262" s="16"/>
      <c r="D262" s="9"/>
      <c r="E262" s="9"/>
      <c r="F262" s="41"/>
    </row>
    <row r="263" spans="1:6" s="13" customFormat="1" ht="15.75">
      <c r="A263" s="3">
        <v>3</v>
      </c>
      <c r="B263" s="2" t="s">
        <v>134</v>
      </c>
      <c r="C263" s="16"/>
      <c r="D263" s="9"/>
      <c r="E263" s="9"/>
      <c r="F263" s="41"/>
    </row>
    <row r="264" spans="1:6" s="13" customFormat="1" ht="15.75">
      <c r="A264" s="3" t="s">
        <v>40</v>
      </c>
      <c r="B264" s="18" t="s">
        <v>135</v>
      </c>
      <c r="C264" s="16" t="str">
        <f>'[5]LN 1.050.000đ-ND205'!O264:O265</f>
        <v>1KTV2</v>
      </c>
      <c r="D264" s="9">
        <f>'LN 1.050.000đ-ND205'!N265</f>
        <v>118053.84615384616</v>
      </c>
      <c r="E264" s="9">
        <f>ROUND(D264*$E$5,0)</f>
        <v>27743</v>
      </c>
      <c r="F264" s="41">
        <f>D264+E264</f>
        <v>145796.84615384616</v>
      </c>
    </row>
    <row r="265" spans="1:6" s="13" customFormat="1" ht="15.75">
      <c r="A265" s="31"/>
      <c r="B265" s="4"/>
      <c r="C265" s="16"/>
      <c r="D265" s="9"/>
      <c r="E265" s="9"/>
      <c r="F265" s="41"/>
    </row>
    <row r="266" spans="1:6" s="13" customFormat="1" ht="15.75">
      <c r="A266" s="3"/>
      <c r="B266" s="2"/>
      <c r="C266" s="16"/>
      <c r="D266" s="9"/>
      <c r="E266" s="9"/>
      <c r="F266" s="41"/>
    </row>
    <row r="267" spans="1:6" s="13" customFormat="1" ht="15.75">
      <c r="A267" s="3" t="s">
        <v>41</v>
      </c>
      <c r="B267" s="18" t="s">
        <v>191</v>
      </c>
      <c r="C267" s="16" t="str">
        <f>'[5]LN 1.050.000đ-ND205'!O267:O268</f>
        <v>1KTV4</v>
      </c>
      <c r="D267" s="9">
        <f>'LN 1.050.000đ-ND205'!N268</f>
        <v>140976.92307692306</v>
      </c>
      <c r="E267" s="9">
        <f>ROUND(D267*$E$5,0)</f>
        <v>33130</v>
      </c>
      <c r="F267" s="41">
        <f>D267+E267</f>
        <v>174106.92307692306</v>
      </c>
    </row>
    <row r="268" spans="1:6" s="13" customFormat="1" ht="15.75">
      <c r="A268" s="3"/>
      <c r="B268" s="18"/>
      <c r="C268" s="16"/>
      <c r="D268" s="9"/>
      <c r="E268" s="9"/>
      <c r="F268" s="41"/>
    </row>
    <row r="269" spans="1:6" s="13" customFormat="1" ht="15.75">
      <c r="A269" s="3"/>
      <c r="B269" s="2"/>
      <c r="C269" s="16"/>
      <c r="D269" s="9"/>
      <c r="E269" s="9"/>
      <c r="F269" s="41"/>
    </row>
    <row r="270" spans="1:6" s="13" customFormat="1" ht="15.75">
      <c r="A270" s="33" t="s">
        <v>192</v>
      </c>
      <c r="B270" s="103" t="s">
        <v>193</v>
      </c>
      <c r="C270" s="16"/>
      <c r="D270" s="9"/>
      <c r="E270" s="9"/>
      <c r="F270" s="41"/>
    </row>
    <row r="271" spans="1:6" s="13" customFormat="1" ht="15.75">
      <c r="A271" s="5">
        <v>1</v>
      </c>
      <c r="B271" s="18" t="s">
        <v>186</v>
      </c>
      <c r="C271" s="16"/>
      <c r="D271" s="9"/>
      <c r="E271" s="9"/>
      <c r="F271" s="41"/>
    </row>
    <row r="272" spans="1:6" s="13" customFormat="1" ht="15.75">
      <c r="A272" s="3" t="s">
        <v>20</v>
      </c>
      <c r="B272" s="2" t="s">
        <v>94</v>
      </c>
      <c r="C272" s="16" t="str">
        <f>'[5]LN 1.050.000đ-ND205'!O272:O273</f>
        <v>1KS3</v>
      </c>
      <c r="D272" s="9">
        <f>'LN 1.050.000đ-ND205'!N273</f>
        <v>171923.07692307694</v>
      </c>
      <c r="E272" s="9">
        <f>ROUND(D272*$E$5,0)</f>
        <v>40402</v>
      </c>
      <c r="F272" s="41">
        <f>D272+E272</f>
        <v>212325.07692307694</v>
      </c>
    </row>
    <row r="273" spans="1:6" s="13" customFormat="1" ht="15.75">
      <c r="A273" s="3"/>
      <c r="B273" s="2"/>
      <c r="C273" s="16"/>
      <c r="D273" s="9"/>
      <c r="E273" s="9"/>
      <c r="F273" s="41"/>
    </row>
    <row r="274" spans="1:6" s="13" customFormat="1" ht="15.75">
      <c r="A274" s="3"/>
      <c r="B274" s="18"/>
      <c r="C274" s="16"/>
      <c r="D274" s="9"/>
      <c r="E274" s="9"/>
      <c r="F274" s="41"/>
    </row>
    <row r="275" spans="1:6" s="13" customFormat="1" ht="15.75">
      <c r="A275" s="3" t="s">
        <v>21</v>
      </c>
      <c r="B275" s="18" t="s">
        <v>195</v>
      </c>
      <c r="C275" s="16"/>
      <c r="D275" s="9"/>
      <c r="E275" s="9"/>
      <c r="F275" s="41"/>
    </row>
    <row r="276" spans="1:6" s="13" customFormat="1" ht="15.75">
      <c r="A276" s="5" t="s">
        <v>43</v>
      </c>
      <c r="B276" s="2" t="s">
        <v>196</v>
      </c>
      <c r="C276" s="16" t="str">
        <f>'[5]LN 1.050.000đ-ND205'!O276:O277</f>
        <v>1KS3</v>
      </c>
      <c r="D276" s="9">
        <f>'LN 1.050.000đ-ND205'!N277</f>
        <v>171923.07692307694</v>
      </c>
      <c r="E276" s="9">
        <f>ROUND(D276*$E$5,0)</f>
        <v>40402</v>
      </c>
      <c r="F276" s="41">
        <f>D276+E276</f>
        <v>212325.07692307694</v>
      </c>
    </row>
    <row r="277" spans="1:6" ht="15.75">
      <c r="A277" s="3"/>
      <c r="B277" s="18"/>
      <c r="C277" s="16"/>
      <c r="D277" s="9"/>
      <c r="E277" s="9"/>
      <c r="F277" s="41"/>
    </row>
    <row r="278" spans="1:6" ht="15.75">
      <c r="A278" s="3"/>
      <c r="B278" s="18"/>
      <c r="C278" s="16"/>
      <c r="D278" s="9"/>
      <c r="E278" s="9"/>
      <c r="F278" s="41"/>
    </row>
    <row r="279" spans="1:6" ht="15.75">
      <c r="A279" s="5" t="s">
        <v>43</v>
      </c>
      <c r="B279" s="2" t="s">
        <v>197</v>
      </c>
      <c r="C279" s="16" t="str">
        <f>'[5]LN 1.050.000đ-ND205'!O279:O280</f>
        <v>1KS3</v>
      </c>
      <c r="D279" s="9">
        <f>'LN 1.050.000đ-ND205'!N280</f>
        <v>171923.07692307694</v>
      </c>
      <c r="E279" s="9">
        <f>ROUND(D279*$E$5,0)</f>
        <v>40402</v>
      </c>
      <c r="F279" s="41">
        <f>D279+E279</f>
        <v>212325.07692307694</v>
      </c>
    </row>
    <row r="280" spans="1:6" ht="15.75">
      <c r="A280" s="3"/>
      <c r="B280" s="18"/>
      <c r="C280" s="16"/>
      <c r="D280" s="9"/>
      <c r="E280" s="9"/>
      <c r="F280" s="41"/>
    </row>
    <row r="281" spans="1:6" ht="15.75">
      <c r="A281" s="3"/>
      <c r="B281" s="18"/>
      <c r="C281" s="16"/>
      <c r="D281" s="9"/>
      <c r="E281" s="9"/>
      <c r="F281" s="41"/>
    </row>
    <row r="282" spans="1:6" ht="15.75">
      <c r="A282" s="3" t="s">
        <v>42</v>
      </c>
      <c r="B282" s="2" t="s">
        <v>199</v>
      </c>
      <c r="C282" s="16" t="str">
        <f>'[5]LN 1.050.000đ-ND205'!O282:O283</f>
        <v>1KS3</v>
      </c>
      <c r="D282" s="9">
        <f>'LN 1.050.000đ-ND205'!N283</f>
        <v>171923.07692307694</v>
      </c>
      <c r="E282" s="9">
        <f>ROUND(D282*$E$5,0)</f>
        <v>40402</v>
      </c>
      <c r="F282" s="41">
        <f>D282+E282</f>
        <v>212325.07692307694</v>
      </c>
    </row>
    <row r="283" spans="1:6" ht="15.75">
      <c r="A283" s="3"/>
      <c r="B283" s="18"/>
      <c r="C283" s="16"/>
      <c r="D283" s="9"/>
      <c r="E283" s="9"/>
      <c r="F283" s="41"/>
    </row>
    <row r="284" spans="1:6" ht="15.75">
      <c r="A284" s="3"/>
      <c r="B284" s="18"/>
      <c r="C284" s="16"/>
      <c r="D284" s="9"/>
      <c r="E284" s="9"/>
      <c r="F284" s="41"/>
    </row>
    <row r="285" spans="1:6" ht="15.75">
      <c r="A285" s="3">
        <v>2</v>
      </c>
      <c r="B285" s="2" t="s">
        <v>198</v>
      </c>
      <c r="C285" s="16"/>
      <c r="D285" s="9"/>
      <c r="E285" s="9"/>
      <c r="F285" s="41"/>
    </row>
    <row r="286" spans="1:6" ht="15.75">
      <c r="A286" s="3" t="s">
        <v>22</v>
      </c>
      <c r="B286" s="18" t="s">
        <v>94</v>
      </c>
      <c r="C286" s="16" t="str">
        <f>'[5]LN 1.050.000đ-ND205'!O286:O287</f>
        <v>1KS4</v>
      </c>
      <c r="D286" s="9">
        <f>'LN 1.050.000đ-ND205'!N287</f>
        <v>190834.61538461538</v>
      </c>
      <c r="E286" s="9">
        <f>ROUND(D286*$E$5,0)</f>
        <v>44846</v>
      </c>
      <c r="F286" s="41">
        <f>D286+E286</f>
        <v>235680.61538461538</v>
      </c>
    </row>
    <row r="287" spans="1:6" ht="15.75">
      <c r="A287" s="3"/>
      <c r="B287" s="18"/>
      <c r="C287" s="16"/>
      <c r="D287" s="9"/>
      <c r="E287" s="9"/>
      <c r="F287" s="41"/>
    </row>
    <row r="288" spans="1:6" ht="15.75">
      <c r="A288" s="3"/>
      <c r="B288" s="2"/>
      <c r="C288" s="16"/>
      <c r="D288" s="9"/>
      <c r="E288" s="9"/>
      <c r="F288" s="41"/>
    </row>
    <row r="289" spans="1:6" ht="15.75">
      <c r="A289" s="3" t="s">
        <v>23</v>
      </c>
      <c r="B289" s="18" t="s">
        <v>195</v>
      </c>
      <c r="C289" s="16"/>
      <c r="D289" s="9"/>
      <c r="E289" s="9"/>
      <c r="F289" s="41"/>
    </row>
    <row r="290" spans="1:6" ht="15.75">
      <c r="A290" s="5" t="s">
        <v>43</v>
      </c>
      <c r="B290" s="2" t="s">
        <v>196</v>
      </c>
      <c r="C290" s="16" t="str">
        <f>'[5]LN 1.050.000đ-ND205'!O290:O291</f>
        <v>1KS4</v>
      </c>
      <c r="D290" s="9">
        <f>'LN 1.050.000đ-ND205'!N291</f>
        <v>190834.61538461538</v>
      </c>
      <c r="E290" s="9">
        <f>ROUND(D290*$E$5,0)</f>
        <v>44846</v>
      </c>
      <c r="F290" s="41">
        <f>D290+E290</f>
        <v>235680.61538461538</v>
      </c>
    </row>
    <row r="291" spans="1:6" ht="15.75">
      <c r="A291" s="31"/>
      <c r="B291" s="45"/>
      <c r="C291" s="16"/>
      <c r="D291" s="9"/>
      <c r="E291" s="9"/>
      <c r="F291" s="41"/>
    </row>
    <row r="292" spans="1:6" ht="15.75">
      <c r="A292" s="5"/>
      <c r="B292" s="18"/>
      <c r="C292" s="16"/>
      <c r="D292" s="9"/>
      <c r="E292" s="9"/>
      <c r="F292" s="41"/>
    </row>
    <row r="293" spans="1:6" ht="15.75">
      <c r="A293" s="5" t="s">
        <v>43</v>
      </c>
      <c r="B293" s="2" t="s">
        <v>197</v>
      </c>
      <c r="C293" s="16" t="str">
        <f>'[5]LN 1.050.000đ-ND205'!O293:O294</f>
        <v>1KS4</v>
      </c>
      <c r="D293" s="9">
        <f>'LN 1.050.000đ-ND205'!N294</f>
        <v>190834.61538461538</v>
      </c>
      <c r="E293" s="9">
        <f>ROUND(D293*$E$5,0)</f>
        <v>44846</v>
      </c>
      <c r="F293" s="41">
        <f>D293+E293</f>
        <v>235680.61538461538</v>
      </c>
    </row>
    <row r="294" spans="1:6" ht="15.75">
      <c r="A294" s="5"/>
      <c r="B294" s="18"/>
      <c r="C294" s="16"/>
      <c r="D294" s="9"/>
      <c r="E294" s="9"/>
      <c r="F294" s="41"/>
    </row>
    <row r="295" spans="1:6" ht="15.75">
      <c r="A295" s="5"/>
      <c r="B295" s="18"/>
      <c r="C295" s="16"/>
      <c r="D295" s="9"/>
      <c r="E295" s="9"/>
      <c r="F295" s="41"/>
    </row>
    <row r="296" spans="1:6" ht="15.75">
      <c r="A296" s="3" t="s">
        <v>24</v>
      </c>
      <c r="B296" s="18" t="s">
        <v>200</v>
      </c>
      <c r="C296" s="16" t="str">
        <f>'[5]LN 1.050.000đ-ND205'!O296:O297</f>
        <v>1KS4</v>
      </c>
      <c r="D296" s="9">
        <f>'LN 1.050.000đ-ND205'!N297</f>
        <v>190834.61538461538</v>
      </c>
      <c r="E296" s="9">
        <f>ROUND(D296*$E$5,0)</f>
        <v>44846</v>
      </c>
      <c r="F296" s="41">
        <f>D296+E296</f>
        <v>235680.61538461538</v>
      </c>
    </row>
    <row r="297" spans="1:6" ht="15.75">
      <c r="A297" s="3"/>
      <c r="B297" s="18"/>
      <c r="C297" s="16"/>
      <c r="D297" s="9"/>
      <c r="E297" s="9"/>
      <c r="F297" s="41"/>
    </row>
    <row r="298" spans="1:6" ht="15.75">
      <c r="A298" s="31"/>
      <c r="B298" s="45"/>
      <c r="C298" s="16"/>
      <c r="D298" s="9"/>
      <c r="E298" s="9"/>
      <c r="F298" s="41"/>
    </row>
    <row r="299" spans="1:6" ht="15.75">
      <c r="A299" s="3">
        <v>3</v>
      </c>
      <c r="B299" s="18" t="s">
        <v>134</v>
      </c>
      <c r="C299" s="16"/>
      <c r="D299" s="9"/>
      <c r="E299" s="9"/>
      <c r="F299" s="41"/>
    </row>
    <row r="300" spans="1:6" ht="15.75">
      <c r="A300" s="3" t="s">
        <v>40</v>
      </c>
      <c r="B300" s="18" t="s">
        <v>135</v>
      </c>
      <c r="C300" s="16" t="str">
        <f>'[5]LN 1.050.000đ-ND205'!O300:O301</f>
        <v>1KTV2</v>
      </c>
      <c r="D300" s="9">
        <f>'LN 1.050.000đ-ND205'!N301</f>
        <v>118053.84615384616</v>
      </c>
      <c r="E300" s="9">
        <f>ROUND(D300*$E$5,0)</f>
        <v>27743</v>
      </c>
      <c r="F300" s="41">
        <f>D300+E300</f>
        <v>145796.84615384616</v>
      </c>
    </row>
    <row r="301" spans="1:6" ht="15.75">
      <c r="A301" s="31"/>
      <c r="B301" s="45"/>
      <c r="C301" s="16"/>
      <c r="D301" s="9"/>
      <c r="E301" s="9"/>
      <c r="F301" s="41"/>
    </row>
    <row r="302" spans="1:6" ht="15.75">
      <c r="A302" s="5"/>
      <c r="B302" s="18"/>
      <c r="C302" s="16"/>
      <c r="D302" s="9"/>
      <c r="E302" s="9"/>
      <c r="F302" s="41"/>
    </row>
    <row r="303" spans="1:6" ht="15.75">
      <c r="A303" s="3" t="s">
        <v>41</v>
      </c>
      <c r="B303" s="18" t="s">
        <v>159</v>
      </c>
      <c r="C303" s="16"/>
      <c r="D303" s="9"/>
      <c r="E303" s="9"/>
      <c r="F303" s="41"/>
    </row>
    <row r="304" spans="1:6" ht="15.75">
      <c r="A304" s="5" t="s">
        <v>43</v>
      </c>
      <c r="B304" s="18" t="s">
        <v>94</v>
      </c>
      <c r="C304" s="16" t="str">
        <f>'[5]LN 1.050.000đ-ND205'!O304:O305</f>
        <v>1KTV4</v>
      </c>
      <c r="D304" s="9">
        <f>'LN 1.050.000đ-ND205'!N305</f>
        <v>140976.92307692306</v>
      </c>
      <c r="E304" s="9">
        <f>ROUND(D304*$E$5,0)</f>
        <v>33130</v>
      </c>
      <c r="F304" s="41">
        <f>D304+E304</f>
        <v>174106.92307692306</v>
      </c>
    </row>
    <row r="305" spans="1:6" ht="15.75">
      <c r="A305" s="5"/>
      <c r="B305" s="2"/>
      <c r="C305" s="16"/>
      <c r="D305" s="9"/>
      <c r="E305" s="9"/>
      <c r="F305" s="41"/>
    </row>
    <row r="306" spans="1:6" ht="15.75">
      <c r="A306" s="5"/>
      <c r="B306" s="18"/>
      <c r="C306" s="16"/>
      <c r="D306" s="9"/>
      <c r="E306" s="9"/>
      <c r="F306" s="41"/>
    </row>
    <row r="307" spans="1:6" ht="15.75">
      <c r="A307" s="5" t="s">
        <v>43</v>
      </c>
      <c r="B307" s="18" t="s">
        <v>195</v>
      </c>
      <c r="C307" s="16"/>
      <c r="D307" s="9"/>
      <c r="E307" s="9"/>
      <c r="F307" s="41"/>
    </row>
    <row r="308" spans="1:6" ht="15.75">
      <c r="A308" s="27"/>
      <c r="B308" s="43"/>
      <c r="C308" s="16"/>
      <c r="D308" s="9"/>
      <c r="E308" s="9"/>
      <c r="F308" s="41"/>
    </row>
    <row r="309" spans="1:6" ht="15.75">
      <c r="A309" s="5"/>
      <c r="B309" s="18"/>
      <c r="C309" s="16"/>
      <c r="D309" s="9"/>
      <c r="E309" s="9"/>
      <c r="F309" s="41"/>
    </row>
    <row r="310" spans="1:6" ht="15.75">
      <c r="A310" s="5" t="s">
        <v>43</v>
      </c>
      <c r="B310" s="18" t="s">
        <v>201</v>
      </c>
      <c r="C310" s="16" t="str">
        <f>'[5]LN 1.050.000đ-ND205'!O310:O311</f>
        <v>1KTV4</v>
      </c>
      <c r="D310" s="9">
        <f>'LN 1.050.000đ-ND205'!N311</f>
        <v>140976.92307692306</v>
      </c>
      <c r="E310" s="9">
        <f>ROUND(D310*$E$5,0)</f>
        <v>33130</v>
      </c>
      <c r="F310" s="41">
        <f>D310+E310</f>
        <v>174106.92307692306</v>
      </c>
    </row>
    <row r="311" spans="1:6" ht="15.75">
      <c r="A311" s="31"/>
      <c r="B311" s="45"/>
      <c r="C311" s="16"/>
      <c r="D311" s="9"/>
      <c r="E311" s="9"/>
      <c r="F311" s="41"/>
    </row>
    <row r="312" spans="1:6" ht="15.75">
      <c r="A312" s="3"/>
      <c r="B312" s="18"/>
      <c r="C312" s="16"/>
      <c r="D312" s="9"/>
      <c r="E312" s="9"/>
      <c r="F312" s="41"/>
    </row>
    <row r="313" spans="1:6" ht="15.75">
      <c r="A313" s="5" t="s">
        <v>43</v>
      </c>
      <c r="B313" s="18" t="s">
        <v>197</v>
      </c>
      <c r="C313" s="16" t="str">
        <f>'[5]LN 1.050.000đ-ND205'!O313:O314</f>
        <v>1KTV4</v>
      </c>
      <c r="D313" s="9">
        <f>'LN 1.050.000đ-ND205'!N314</f>
        <v>140976.92307692306</v>
      </c>
      <c r="E313" s="9">
        <f>ROUND(D313*$E$5,0)</f>
        <v>33130</v>
      </c>
      <c r="F313" s="41">
        <f>D313+E313</f>
        <v>174106.92307692306</v>
      </c>
    </row>
    <row r="314" spans="1:6" ht="15.75">
      <c r="A314" s="31"/>
      <c r="B314" s="45"/>
      <c r="C314" s="16"/>
      <c r="D314" s="9"/>
      <c r="E314" s="9"/>
      <c r="F314" s="41"/>
    </row>
    <row r="315" spans="1:6" ht="15.75">
      <c r="A315" s="3"/>
      <c r="B315" s="18"/>
      <c r="C315" s="16"/>
      <c r="D315" s="9"/>
      <c r="E315" s="9"/>
      <c r="F315" s="41"/>
    </row>
    <row r="316" spans="1:6" ht="15.75">
      <c r="A316" s="5" t="s">
        <v>43</v>
      </c>
      <c r="B316" s="18" t="s">
        <v>202</v>
      </c>
      <c r="C316" s="16" t="str">
        <f>'[5]LN 1.050.000đ-ND205'!O316:O317</f>
        <v>1KTV4</v>
      </c>
      <c r="D316" s="9">
        <f>'LN 1.050.000đ-ND205'!N317</f>
        <v>140976.92307692306</v>
      </c>
      <c r="E316" s="9">
        <f>ROUND(D316*$E$5,0)</f>
        <v>33130</v>
      </c>
      <c r="F316" s="41">
        <f>D316+E316</f>
        <v>174106.92307692306</v>
      </c>
    </row>
    <row r="317" spans="1:6" ht="15.75">
      <c r="A317" s="31"/>
      <c r="B317" s="45"/>
      <c r="C317" s="16"/>
      <c r="D317" s="9"/>
      <c r="E317" s="9"/>
      <c r="F317" s="41"/>
    </row>
    <row r="318" spans="1:6" ht="15.75">
      <c r="A318" s="3"/>
      <c r="B318" s="2"/>
      <c r="C318" s="16"/>
      <c r="D318" s="9"/>
      <c r="E318" s="9"/>
      <c r="F318" s="41"/>
    </row>
    <row r="319" spans="1:6" ht="31.5">
      <c r="A319" s="32" t="s">
        <v>19</v>
      </c>
      <c r="B319" s="103" t="s">
        <v>203</v>
      </c>
      <c r="C319" s="16"/>
      <c r="D319" s="9"/>
      <c r="E319" s="9"/>
      <c r="F319" s="41"/>
    </row>
    <row r="320" spans="1:6" ht="15.75">
      <c r="A320" s="31" t="s">
        <v>204</v>
      </c>
      <c r="B320" s="4" t="s">
        <v>186</v>
      </c>
      <c r="C320" s="16"/>
      <c r="D320" s="9"/>
      <c r="E320" s="9"/>
      <c r="F320" s="41"/>
    </row>
    <row r="321" spans="1:6" ht="15.75">
      <c r="A321" s="28">
        <v>1</v>
      </c>
      <c r="B321" s="39" t="s">
        <v>205</v>
      </c>
      <c r="C321" s="16" t="str">
        <f>'[5]LN 1.050.000đ-ND205'!O321:O322</f>
        <v>1KS3</v>
      </c>
      <c r="D321" s="9">
        <f>'LN 1.050.000đ-ND205'!N322</f>
        <v>171923.07692307694</v>
      </c>
      <c r="E321" s="9">
        <f>ROUND(D321*$E$5,0)</f>
        <v>40402</v>
      </c>
      <c r="F321" s="41">
        <f>D321+E321</f>
        <v>212325.07692307694</v>
      </c>
    </row>
    <row r="322" spans="1:6" ht="15.75">
      <c r="A322" s="3"/>
      <c r="B322" s="18"/>
      <c r="C322" s="16"/>
      <c r="D322" s="9"/>
      <c r="E322" s="9"/>
      <c r="F322" s="41"/>
    </row>
    <row r="323" spans="1:6" s="13" customFormat="1" ht="15.75">
      <c r="A323" s="3"/>
      <c r="B323" s="18"/>
      <c r="C323" s="16"/>
      <c r="D323" s="9"/>
      <c r="E323" s="9"/>
      <c r="F323" s="41"/>
    </row>
    <row r="324" spans="1:6" s="13" customFormat="1" ht="15.75">
      <c r="A324" s="3">
        <v>2</v>
      </c>
      <c r="B324" s="2" t="s">
        <v>206</v>
      </c>
      <c r="C324" s="16" t="str">
        <f>'[5]LN 1.050.000đ-ND205'!O324:O325</f>
        <v>1KS3</v>
      </c>
      <c r="D324" s="9">
        <f>'LN 1.050.000đ-ND205'!N325</f>
        <v>171923.07692307694</v>
      </c>
      <c r="E324" s="9">
        <f>ROUND(D324*$E$5,0)</f>
        <v>40402</v>
      </c>
      <c r="F324" s="41">
        <f>D324+E324</f>
        <v>212325.07692307694</v>
      </c>
    </row>
    <row r="325" spans="1:6" s="13" customFormat="1" ht="15.75">
      <c r="A325" s="5"/>
      <c r="B325" s="18"/>
      <c r="C325" s="16"/>
      <c r="D325" s="9"/>
      <c r="E325" s="9"/>
      <c r="F325" s="41"/>
    </row>
    <row r="326" spans="1:6" s="13" customFormat="1" ht="15.75">
      <c r="A326" s="5"/>
      <c r="B326" s="18"/>
      <c r="C326" s="16"/>
      <c r="D326" s="9"/>
      <c r="E326" s="9"/>
      <c r="F326" s="41"/>
    </row>
    <row r="327" spans="1:6" s="13" customFormat="1" ht="15.75">
      <c r="A327" s="3">
        <v>3</v>
      </c>
      <c r="B327" s="2" t="s">
        <v>207</v>
      </c>
      <c r="C327" s="16" t="str">
        <f>'[5]LN 1.050.000đ-ND205'!O327:O328</f>
        <v>1KS3</v>
      </c>
      <c r="D327" s="9">
        <f>'LN 1.050.000đ-ND205'!N328</f>
        <v>171923.07692307694</v>
      </c>
      <c r="E327" s="9">
        <f>ROUND(D327*$E$5,0)</f>
        <v>40402</v>
      </c>
      <c r="F327" s="41">
        <f>D327+E327</f>
        <v>212325.07692307694</v>
      </c>
    </row>
    <row r="328" spans="1:6" s="13" customFormat="1" ht="15.75">
      <c r="A328" s="5"/>
      <c r="B328" s="18"/>
      <c r="C328" s="16"/>
      <c r="D328" s="9"/>
      <c r="E328" s="9"/>
      <c r="F328" s="41"/>
    </row>
    <row r="329" spans="1:6" s="13" customFormat="1" ht="15.75">
      <c r="A329" s="3"/>
      <c r="B329" s="18"/>
      <c r="C329" s="16"/>
      <c r="D329" s="9"/>
      <c r="E329" s="9"/>
      <c r="F329" s="41"/>
    </row>
    <row r="330" spans="1:6" s="13" customFormat="1" ht="15.75">
      <c r="A330" s="3">
        <v>4</v>
      </c>
      <c r="B330" s="2" t="s">
        <v>90</v>
      </c>
      <c r="C330" s="16" t="str">
        <f>'[5]LN 1.050.000đ-ND205'!O330:O331</f>
        <v>1KS3</v>
      </c>
      <c r="D330" s="9">
        <f>'LN 1.050.000đ-ND205'!N331</f>
        <v>171923.07692307694</v>
      </c>
      <c r="E330" s="9">
        <f>ROUND(D330*$E$5,0)</f>
        <v>40402</v>
      </c>
      <c r="F330" s="41">
        <f>D330+E330</f>
        <v>212325.07692307694</v>
      </c>
    </row>
    <row r="331" spans="1:6" s="13" customFormat="1" ht="15.75">
      <c r="A331" s="3"/>
      <c r="B331" s="18"/>
      <c r="C331" s="16"/>
      <c r="D331" s="9"/>
      <c r="E331" s="9"/>
      <c r="F331" s="41"/>
    </row>
    <row r="332" spans="1:6" s="13" customFormat="1" ht="15.75">
      <c r="A332" s="3"/>
      <c r="B332" s="18"/>
      <c r="C332" s="16"/>
      <c r="D332" s="9"/>
      <c r="E332" s="9"/>
      <c r="F332" s="41"/>
    </row>
    <row r="333" spans="1:6" s="13" customFormat="1" ht="15.75">
      <c r="A333" s="28">
        <v>5</v>
      </c>
      <c r="B333" s="44" t="s">
        <v>92</v>
      </c>
      <c r="C333" s="16" t="str">
        <f>'[5]LN 1.050.000đ-ND205'!O333:O334</f>
        <v>1KS3</v>
      </c>
      <c r="D333" s="9">
        <f>'LN 1.050.000đ-ND205'!N334</f>
        <v>171923.07692307694</v>
      </c>
      <c r="E333" s="9">
        <f>ROUND(D333*$E$5,0)</f>
        <v>40402</v>
      </c>
      <c r="F333" s="41">
        <f>D333+E333</f>
        <v>212325.07692307694</v>
      </c>
    </row>
    <row r="334" spans="1:6" s="13" customFormat="1" ht="15.75">
      <c r="A334" s="3"/>
      <c r="B334" s="18"/>
      <c r="C334" s="16"/>
      <c r="D334" s="9"/>
      <c r="E334" s="9"/>
      <c r="F334" s="41"/>
    </row>
    <row r="335" spans="1:6" s="13" customFormat="1" ht="15.75">
      <c r="A335" s="3"/>
      <c r="B335" s="18"/>
      <c r="C335" s="16"/>
      <c r="D335" s="9"/>
      <c r="E335" s="9"/>
      <c r="F335" s="41"/>
    </row>
    <row r="336" spans="1:6" s="13" customFormat="1" ht="18" customHeight="1">
      <c r="A336" s="3">
        <v>6</v>
      </c>
      <c r="B336" s="2" t="s">
        <v>78</v>
      </c>
      <c r="C336" s="16" t="str">
        <f>'[5]LN 1.050.000đ-ND205'!O336:O337</f>
        <v>1KS3</v>
      </c>
      <c r="D336" s="9">
        <f>'LN 1.050.000đ-ND205'!N337</f>
        <v>171923.07692307694</v>
      </c>
      <c r="E336" s="9">
        <f>ROUND(D336*$E$5,0)</f>
        <v>40402</v>
      </c>
      <c r="F336" s="41">
        <f>D336+E336</f>
        <v>212325.07692307694</v>
      </c>
    </row>
    <row r="337" spans="1:6" s="13" customFormat="1" ht="15.75">
      <c r="A337" s="3"/>
      <c r="B337" s="18"/>
      <c r="C337" s="16"/>
      <c r="D337" s="9"/>
      <c r="E337" s="9"/>
      <c r="F337" s="41"/>
    </row>
    <row r="338" spans="1:6" s="13" customFormat="1" ht="15.75">
      <c r="A338" s="3"/>
      <c r="B338" s="18"/>
      <c r="C338" s="16"/>
      <c r="D338" s="9"/>
      <c r="E338" s="9"/>
      <c r="F338" s="41"/>
    </row>
    <row r="339" spans="1:6" s="13" customFormat="1" ht="15.75">
      <c r="A339" s="102" t="s">
        <v>208</v>
      </c>
      <c r="B339" s="113" t="s">
        <v>209</v>
      </c>
      <c r="C339" s="16"/>
      <c r="D339" s="9"/>
      <c r="E339" s="9"/>
      <c r="F339" s="41"/>
    </row>
    <row r="340" spans="1:6" s="13" customFormat="1" ht="15.75">
      <c r="A340" s="31" t="s">
        <v>210</v>
      </c>
      <c r="B340" s="45" t="s">
        <v>211</v>
      </c>
      <c r="C340" s="16"/>
      <c r="D340" s="9"/>
      <c r="E340" s="9"/>
      <c r="F340" s="41"/>
    </row>
    <row r="341" spans="1:6" s="13" customFormat="1" ht="15.75">
      <c r="A341" s="28" t="s">
        <v>212</v>
      </c>
      <c r="B341" s="44" t="s">
        <v>94</v>
      </c>
      <c r="C341" s="16"/>
      <c r="D341" s="9"/>
      <c r="E341" s="9"/>
      <c r="F341" s="41"/>
    </row>
    <row r="342" spans="1:6" s="13" customFormat="1" ht="15.75">
      <c r="A342" s="5" t="s">
        <v>43</v>
      </c>
      <c r="B342" s="18" t="s">
        <v>99</v>
      </c>
      <c r="C342" s="16" t="str">
        <f>'[5]LN 1.050.000đ-ND205'!O342:O343</f>
        <v>1KS3</v>
      </c>
      <c r="D342" s="9">
        <f>'LN 1.050.000đ-ND205'!N343</f>
        <v>171923.07692307694</v>
      </c>
      <c r="E342" s="9">
        <f>ROUND(D342*$E$5,0)</f>
        <v>40402</v>
      </c>
      <c r="F342" s="41">
        <f>D342+E342</f>
        <v>212325.07692307694</v>
      </c>
    </row>
    <row r="343" spans="1:6" s="13" customFormat="1" ht="15.75">
      <c r="A343" s="3"/>
      <c r="B343" s="18"/>
      <c r="C343" s="16"/>
      <c r="D343" s="9"/>
      <c r="E343" s="9"/>
      <c r="F343" s="41"/>
    </row>
    <row r="344" spans="1:6" s="13" customFormat="1" ht="15.75">
      <c r="A344" s="28"/>
      <c r="B344" s="44"/>
      <c r="C344" s="16"/>
      <c r="D344" s="9"/>
      <c r="E344" s="9"/>
      <c r="F344" s="41"/>
    </row>
    <row r="345" spans="1:6" s="13" customFormat="1" ht="15.75">
      <c r="A345" s="5" t="s">
        <v>43</v>
      </c>
      <c r="B345" s="18" t="s">
        <v>101</v>
      </c>
      <c r="C345" s="16" t="str">
        <f>'[5]LN 1.050.000đ-ND205'!O345:O346</f>
        <v>1KS3</v>
      </c>
      <c r="D345" s="9">
        <f>'LN 1.050.000đ-ND205'!N346</f>
        <v>171923.07692307694</v>
      </c>
      <c r="E345" s="9">
        <f>ROUND(D345*$E$5,0)</f>
        <v>40402</v>
      </c>
      <c r="F345" s="41">
        <f>D345+E345</f>
        <v>212325.07692307694</v>
      </c>
    </row>
    <row r="346" spans="1:6" s="13" customFormat="1" ht="15.75">
      <c r="A346" s="3"/>
      <c r="B346" s="18"/>
      <c r="C346" s="16"/>
      <c r="D346" s="9"/>
      <c r="E346" s="9"/>
      <c r="F346" s="41"/>
    </row>
    <row r="347" spans="1:6" s="13" customFormat="1" ht="15.75">
      <c r="A347" s="31"/>
      <c r="B347" s="4"/>
      <c r="C347" s="16"/>
      <c r="D347" s="9"/>
      <c r="E347" s="9"/>
      <c r="F347" s="41"/>
    </row>
    <row r="348" spans="1:6" s="13" customFormat="1" ht="15.75">
      <c r="A348" s="5" t="s">
        <v>43</v>
      </c>
      <c r="B348" s="18" t="s">
        <v>103</v>
      </c>
      <c r="C348" s="16" t="str">
        <f>'[5]LN 1.050.000đ-ND205'!O348:O349</f>
        <v>1KS3</v>
      </c>
      <c r="D348" s="9">
        <f>'LN 1.050.000đ-ND205'!N349</f>
        <v>171923.07692307694</v>
      </c>
      <c r="E348" s="9">
        <f>ROUND(D348*$E$5,0)</f>
        <v>40402</v>
      </c>
      <c r="F348" s="41">
        <f>D348+E348</f>
        <v>212325.07692307694</v>
      </c>
    </row>
    <row r="349" spans="1:6" s="13" customFormat="1" ht="15.75">
      <c r="A349" s="3"/>
      <c r="B349" s="18"/>
      <c r="C349" s="16"/>
      <c r="D349" s="9"/>
      <c r="E349" s="9"/>
      <c r="F349" s="41"/>
    </row>
    <row r="350" spans="1:6" s="13" customFormat="1" ht="15.75">
      <c r="A350" s="3"/>
      <c r="B350" s="18"/>
      <c r="C350" s="16"/>
      <c r="D350" s="9"/>
      <c r="E350" s="9"/>
      <c r="F350" s="41"/>
    </row>
    <row r="351" spans="1:6" ht="15.75">
      <c r="A351" s="28" t="s">
        <v>213</v>
      </c>
      <c r="B351" s="44" t="s">
        <v>214</v>
      </c>
      <c r="C351" s="16" t="str">
        <f>'[5]LN 1.050.000đ-ND205'!O351:O352</f>
        <v>1KS3</v>
      </c>
      <c r="D351" s="9">
        <f>'LN 1.050.000đ-ND205'!N352</f>
        <v>171923.07692307694</v>
      </c>
      <c r="E351" s="9">
        <f>ROUND(D351*$E$5,0)</f>
        <v>40402</v>
      </c>
      <c r="F351" s="41">
        <f>D351+E351</f>
        <v>212325.07692307694</v>
      </c>
    </row>
    <row r="352" spans="1:6" ht="15.75">
      <c r="A352" s="3"/>
      <c r="B352" s="18"/>
      <c r="C352" s="16"/>
      <c r="D352" s="9"/>
      <c r="E352" s="9"/>
      <c r="F352" s="41"/>
    </row>
    <row r="353" spans="1:6" ht="15.75">
      <c r="A353" s="31"/>
      <c r="B353" s="45"/>
      <c r="C353" s="16"/>
      <c r="D353" s="9"/>
      <c r="E353" s="9"/>
      <c r="F353" s="41"/>
    </row>
    <row r="354" spans="1:6" ht="15.75">
      <c r="A354" s="28" t="s">
        <v>215</v>
      </c>
      <c r="B354" s="44" t="s">
        <v>195</v>
      </c>
      <c r="C354" s="16"/>
      <c r="D354" s="9"/>
      <c r="E354" s="9"/>
      <c r="F354" s="41"/>
    </row>
    <row r="355" spans="1:6" ht="31.5">
      <c r="A355" s="5" t="s">
        <v>43</v>
      </c>
      <c r="B355" s="2" t="s">
        <v>216</v>
      </c>
      <c r="C355" s="16" t="str">
        <f>'[5]LN 1.050.000đ-ND205'!O355:O356</f>
        <v>1KS3</v>
      </c>
      <c r="D355" s="9">
        <f>'LN 1.050.000đ-ND205'!N356</f>
        <v>171923.07692307694</v>
      </c>
      <c r="E355" s="9">
        <f>ROUND(D355*$E$5,0)</f>
        <v>40402</v>
      </c>
      <c r="F355" s="41">
        <f>D355+E355</f>
        <v>212325.07692307694</v>
      </c>
    </row>
    <row r="356" spans="1:6" ht="15.75">
      <c r="A356" s="3"/>
      <c r="B356" s="18"/>
      <c r="C356" s="16"/>
      <c r="D356" s="9"/>
      <c r="E356" s="9"/>
      <c r="F356" s="41"/>
    </row>
    <row r="357" spans="1:6" ht="15.75">
      <c r="A357" s="3"/>
      <c r="B357" s="2"/>
      <c r="C357" s="16"/>
      <c r="D357" s="9"/>
      <c r="E357" s="9"/>
      <c r="F357" s="41"/>
    </row>
    <row r="358" spans="1:6" ht="31.5">
      <c r="A358" s="5" t="s">
        <v>43</v>
      </c>
      <c r="B358" s="2" t="s">
        <v>217</v>
      </c>
      <c r="C358" s="16" t="str">
        <f>'[5]LN 1.050.000đ-ND205'!O358:O359</f>
        <v>1KS3</v>
      </c>
      <c r="D358" s="9">
        <f>'LN 1.050.000đ-ND205'!N359</f>
        <v>171923.07692307694</v>
      </c>
      <c r="E358" s="9">
        <f>ROUND(D358*$E$5,0)</f>
        <v>40402</v>
      </c>
      <c r="F358" s="41">
        <f>D358+E358</f>
        <v>212325.07692307694</v>
      </c>
    </row>
    <row r="359" spans="1:6" ht="15.75">
      <c r="A359" s="3"/>
      <c r="B359" s="18"/>
      <c r="C359" s="16"/>
      <c r="D359" s="9"/>
      <c r="E359" s="9"/>
      <c r="F359" s="41"/>
    </row>
    <row r="360" spans="1:6" ht="15.75">
      <c r="A360" s="3"/>
      <c r="B360" s="2"/>
      <c r="C360" s="16"/>
      <c r="D360" s="9"/>
      <c r="E360" s="9"/>
      <c r="F360" s="41"/>
    </row>
    <row r="361" spans="1:6" ht="31.5">
      <c r="A361" s="5" t="s">
        <v>43</v>
      </c>
      <c r="B361" s="2" t="s">
        <v>218</v>
      </c>
      <c r="C361" s="16" t="str">
        <f>'[5]LN 1.050.000đ-ND205'!O361:O362</f>
        <v>1KS3</v>
      </c>
      <c r="D361" s="9">
        <f>'LN 1.050.000đ-ND205'!N362</f>
        <v>171923.07692307694</v>
      </c>
      <c r="E361" s="9">
        <f>ROUND(D361*$E$5,0)</f>
        <v>40402</v>
      </c>
      <c r="F361" s="41">
        <f>D361+E361</f>
        <v>212325.07692307694</v>
      </c>
    </row>
    <row r="362" spans="1:6" ht="15.75">
      <c r="A362" s="3"/>
      <c r="B362" s="18"/>
      <c r="C362" s="16"/>
      <c r="D362" s="9"/>
      <c r="E362" s="9"/>
      <c r="F362" s="41"/>
    </row>
    <row r="363" spans="1:6" ht="15.75">
      <c r="A363" s="27"/>
      <c r="B363" s="43"/>
      <c r="C363" s="16"/>
      <c r="D363" s="9"/>
      <c r="E363" s="9"/>
      <c r="F363" s="41"/>
    </row>
    <row r="364" spans="1:6" ht="15.75">
      <c r="A364" s="5" t="s">
        <v>43</v>
      </c>
      <c r="B364" s="18" t="s">
        <v>68</v>
      </c>
      <c r="C364" s="16" t="str">
        <f>'[5]LN 1.050.000đ-ND205'!O364:O365</f>
        <v>1KS3</v>
      </c>
      <c r="D364" s="9">
        <f>'LN 1.050.000đ-ND205'!N365</f>
        <v>171923.07692307694</v>
      </c>
      <c r="E364" s="9">
        <f>ROUND(D364*$E$5,0)</f>
        <v>40402</v>
      </c>
      <c r="F364" s="41">
        <f>D364+E364</f>
        <v>212325.07692307694</v>
      </c>
    </row>
    <row r="365" spans="1:6" ht="15.75">
      <c r="A365" s="3"/>
      <c r="B365" s="18"/>
      <c r="C365" s="16"/>
      <c r="D365" s="9"/>
      <c r="E365" s="9"/>
      <c r="F365" s="41"/>
    </row>
    <row r="366" spans="1:6" ht="15.75">
      <c r="A366" s="27"/>
      <c r="B366" s="43"/>
      <c r="C366" s="16"/>
      <c r="D366" s="9"/>
      <c r="E366" s="9"/>
      <c r="F366" s="41"/>
    </row>
    <row r="367" spans="1:6" ht="15.75">
      <c r="A367" s="5" t="s">
        <v>43</v>
      </c>
      <c r="B367" s="18" t="s">
        <v>70</v>
      </c>
      <c r="C367" s="16" t="str">
        <f>'[5]LN 1.050.000đ-ND205'!O367:O368</f>
        <v>1KS3</v>
      </c>
      <c r="D367" s="9">
        <f>'LN 1.050.000đ-ND205'!N368</f>
        <v>171923.07692307694</v>
      </c>
      <c r="E367" s="9">
        <f>ROUND(D367*$E$5,0)</f>
        <v>40402</v>
      </c>
      <c r="F367" s="41">
        <f>D367+E367</f>
        <v>212325.07692307694</v>
      </c>
    </row>
    <row r="368" spans="1:6" ht="15.75">
      <c r="A368" s="3"/>
      <c r="B368" s="18"/>
      <c r="C368" s="16"/>
      <c r="D368" s="9"/>
      <c r="E368" s="9"/>
      <c r="F368" s="41"/>
    </row>
    <row r="369" spans="1:6" ht="15.75">
      <c r="A369" s="31"/>
      <c r="B369" s="45"/>
      <c r="C369" s="16"/>
      <c r="D369" s="9"/>
      <c r="E369" s="9"/>
      <c r="F369" s="41"/>
    </row>
    <row r="370" spans="1:6" ht="15.75">
      <c r="A370" s="5" t="s">
        <v>43</v>
      </c>
      <c r="B370" s="18" t="s">
        <v>115</v>
      </c>
      <c r="C370" s="16" t="str">
        <f>'[5]LN 1.050.000đ-ND205'!O370:O371</f>
        <v>1KS3</v>
      </c>
      <c r="D370" s="9">
        <f>'LN 1.050.000đ-ND205'!N371</f>
        <v>171923.07692307694</v>
      </c>
      <c r="E370" s="9">
        <f>ROUND(D370*$E$5,0)</f>
        <v>40402</v>
      </c>
      <c r="F370" s="41">
        <f>D370+E370</f>
        <v>212325.07692307694</v>
      </c>
    </row>
    <row r="371" spans="1:6" ht="15.75">
      <c r="A371" s="3"/>
      <c r="B371" s="18"/>
      <c r="C371" s="16"/>
      <c r="D371" s="9"/>
      <c r="E371" s="9"/>
      <c r="F371" s="41"/>
    </row>
    <row r="372" spans="1:6" ht="15.75">
      <c r="A372" s="31"/>
      <c r="B372" s="45"/>
      <c r="C372" s="16"/>
      <c r="D372" s="9"/>
      <c r="E372" s="9"/>
      <c r="F372" s="41"/>
    </row>
    <row r="373" spans="1:6" ht="15.75">
      <c r="A373" s="5" t="s">
        <v>43</v>
      </c>
      <c r="B373" s="18" t="s">
        <v>170</v>
      </c>
      <c r="C373" s="16" t="str">
        <f>'[5]LN 1.050.000đ-ND205'!O373:O374</f>
        <v>1KS3</v>
      </c>
      <c r="D373" s="9">
        <f>'LN 1.050.000đ-ND205'!N374</f>
        <v>171923.07692307694</v>
      </c>
      <c r="E373" s="9">
        <f>ROUND(D373*$E$5,0)</f>
        <v>40402</v>
      </c>
      <c r="F373" s="41">
        <f>D373+E373</f>
        <v>212325.07692307694</v>
      </c>
    </row>
    <row r="374" spans="1:6" ht="15.75">
      <c r="A374" s="3"/>
      <c r="B374" s="18"/>
      <c r="C374" s="16"/>
      <c r="D374" s="9"/>
      <c r="E374" s="9"/>
      <c r="F374" s="41"/>
    </row>
    <row r="375" spans="1:6" ht="15.75">
      <c r="A375" s="102"/>
      <c r="B375" s="113"/>
      <c r="C375" s="16"/>
      <c r="D375" s="9"/>
      <c r="E375" s="9"/>
      <c r="F375" s="41"/>
    </row>
    <row r="376" spans="1:6" ht="15.75">
      <c r="A376" s="5" t="s">
        <v>43</v>
      </c>
      <c r="B376" s="18" t="s">
        <v>171</v>
      </c>
      <c r="C376" s="16" t="str">
        <f>'[5]LN 1.050.000đ-ND205'!O376:O377</f>
        <v>1KS3</v>
      </c>
      <c r="D376" s="9">
        <f>'LN 1.050.000đ-ND205'!N377</f>
        <v>171923.07692307694</v>
      </c>
      <c r="E376" s="9">
        <f>ROUND(D376*$E$5,0)</f>
        <v>40402</v>
      </c>
      <c r="F376" s="41">
        <f>D376+E376</f>
        <v>212325.07692307694</v>
      </c>
    </row>
    <row r="377" spans="1:6" ht="15.75">
      <c r="A377" s="3"/>
      <c r="B377" s="25"/>
      <c r="C377" s="16"/>
      <c r="D377" s="9"/>
      <c r="E377" s="9"/>
      <c r="F377" s="41"/>
    </row>
    <row r="378" spans="1:6" ht="15.75">
      <c r="A378" s="3"/>
      <c r="B378" s="48"/>
      <c r="C378" s="16"/>
      <c r="D378" s="9"/>
      <c r="E378" s="9"/>
      <c r="F378" s="41"/>
    </row>
    <row r="379" spans="1:6" ht="15.75">
      <c r="A379" s="5" t="s">
        <v>43</v>
      </c>
      <c r="B379" s="18" t="s">
        <v>77</v>
      </c>
      <c r="C379" s="16" t="str">
        <f>'[5]LN 1.050.000đ-ND205'!O379:O380</f>
        <v>1KS3</v>
      </c>
      <c r="D379" s="9">
        <f>'LN 1.050.000đ-ND205'!N380</f>
        <v>171923.07692307694</v>
      </c>
      <c r="E379" s="9">
        <f>ROUND(D379*$E$5,0)</f>
        <v>40402</v>
      </c>
      <c r="F379" s="41">
        <f>D379+E379</f>
        <v>212325.07692307694</v>
      </c>
    </row>
    <row r="380" spans="1:6" ht="15.75">
      <c r="A380" s="28"/>
      <c r="B380" s="44"/>
      <c r="C380" s="16"/>
      <c r="D380" s="9"/>
      <c r="E380" s="9"/>
      <c r="F380" s="41"/>
    </row>
    <row r="381" spans="1:6" ht="15.75">
      <c r="A381" s="3"/>
      <c r="B381" s="2"/>
      <c r="C381" s="16"/>
      <c r="D381" s="9"/>
      <c r="E381" s="9"/>
      <c r="F381" s="41"/>
    </row>
    <row r="382" spans="1:6" ht="15.75">
      <c r="A382" s="28" t="s">
        <v>219</v>
      </c>
      <c r="B382" s="44" t="s">
        <v>78</v>
      </c>
      <c r="C382" s="16"/>
      <c r="D382" s="9"/>
      <c r="E382" s="9"/>
      <c r="F382" s="41"/>
    </row>
    <row r="383" spans="1:6" ht="31.5">
      <c r="A383" s="5" t="s">
        <v>43</v>
      </c>
      <c r="B383" s="44" t="s">
        <v>220</v>
      </c>
      <c r="C383" s="16" t="str">
        <f>'[5]LN 1.050.000đ-ND205'!O383:O384</f>
        <v>1KS3</v>
      </c>
      <c r="D383" s="9">
        <f>'LN 1.050.000đ-ND205'!N384</f>
        <v>171923.07692307694</v>
      </c>
      <c r="E383" s="9">
        <f>ROUND(D383*$E$5,0)</f>
        <v>40402</v>
      </c>
      <c r="F383" s="41">
        <f>D383+E383</f>
        <v>212325.07692307694</v>
      </c>
    </row>
    <row r="384" spans="1:6" ht="15.75">
      <c r="A384" s="31"/>
      <c r="B384" s="45"/>
      <c r="C384" s="16"/>
      <c r="D384" s="9"/>
      <c r="E384" s="9"/>
      <c r="F384" s="41"/>
    </row>
    <row r="385" spans="1:6" ht="15.75">
      <c r="A385" s="6"/>
      <c r="B385" s="45"/>
      <c r="C385" s="16"/>
      <c r="D385" s="9"/>
      <c r="E385" s="9"/>
      <c r="F385" s="41"/>
    </row>
    <row r="386" spans="1:6" ht="31.5">
      <c r="A386" s="5" t="s">
        <v>43</v>
      </c>
      <c r="B386" s="44" t="s">
        <v>221</v>
      </c>
      <c r="C386" s="16" t="str">
        <f>'[5]LN 1.050.000đ-ND205'!O386:O387</f>
        <v>1KS3</v>
      </c>
      <c r="D386" s="9">
        <f>'LN 1.050.000đ-ND205'!N387</f>
        <v>171923.07692307694</v>
      </c>
      <c r="E386" s="9">
        <f>ROUND(D386*$E$5,0)</f>
        <v>40402</v>
      </c>
      <c r="F386" s="41">
        <f>D386+E386</f>
        <v>212325.07692307694</v>
      </c>
    </row>
    <row r="387" spans="1:6" ht="15.75">
      <c r="A387" s="3"/>
      <c r="B387" s="18"/>
      <c r="C387" s="16"/>
      <c r="D387" s="9"/>
      <c r="E387" s="9"/>
      <c r="F387" s="41"/>
    </row>
    <row r="388" spans="1:6" ht="15.75">
      <c r="A388" s="3"/>
      <c r="B388" s="18"/>
      <c r="C388" s="16"/>
      <c r="D388" s="9"/>
      <c r="E388" s="9"/>
      <c r="F388" s="41"/>
    </row>
    <row r="389" spans="1:6" ht="31.5">
      <c r="A389" s="5" t="s">
        <v>43</v>
      </c>
      <c r="B389" s="44" t="s">
        <v>479</v>
      </c>
      <c r="C389" s="16" t="str">
        <f>'[5]LN 1.050.000đ-ND205'!O389:O390</f>
        <v>1KS3</v>
      </c>
      <c r="D389" s="9">
        <f>'LN 1.050.000đ-ND205'!N390</f>
        <v>171923.07692307694</v>
      </c>
      <c r="E389" s="9">
        <f>ROUND(D389*$E$5,0)</f>
        <v>40402</v>
      </c>
      <c r="F389" s="41">
        <f>D389+E389</f>
        <v>212325.07692307694</v>
      </c>
    </row>
    <row r="390" spans="1:6" ht="15.75">
      <c r="A390" s="3"/>
      <c r="B390" s="18"/>
      <c r="C390" s="16"/>
      <c r="D390" s="9"/>
      <c r="E390" s="9"/>
      <c r="F390" s="41"/>
    </row>
    <row r="391" spans="1:6" ht="15.75">
      <c r="A391" s="3"/>
      <c r="B391" s="18"/>
      <c r="C391" s="16"/>
      <c r="D391" s="9"/>
      <c r="E391" s="9"/>
      <c r="F391" s="41"/>
    </row>
    <row r="392" spans="1:6" ht="31.5">
      <c r="A392" s="5" t="s">
        <v>43</v>
      </c>
      <c r="B392" s="44" t="s">
        <v>222</v>
      </c>
      <c r="C392" s="16" t="str">
        <f>'[5]LN 1.050.000đ-ND205'!O392:O393</f>
        <v>1KS3</v>
      </c>
      <c r="D392" s="9">
        <f>'LN 1.050.000đ-ND205'!N393</f>
        <v>171923.07692307694</v>
      </c>
      <c r="E392" s="9">
        <f>ROUND(D392*$E$5,0)</f>
        <v>40402</v>
      </c>
      <c r="F392" s="41">
        <f>D392+E392</f>
        <v>212325.07692307694</v>
      </c>
    </row>
    <row r="393" spans="1:6" ht="15.75">
      <c r="A393" s="3"/>
      <c r="B393" s="18"/>
      <c r="C393" s="16"/>
      <c r="D393" s="9"/>
      <c r="E393" s="9"/>
      <c r="F393" s="41"/>
    </row>
    <row r="394" spans="1:6" ht="15.75">
      <c r="A394" s="3"/>
      <c r="B394" s="2"/>
      <c r="C394" s="16"/>
      <c r="D394" s="9"/>
      <c r="E394" s="9"/>
      <c r="F394" s="41"/>
    </row>
    <row r="395" spans="1:6" ht="15.75">
      <c r="A395" s="28" t="s">
        <v>223</v>
      </c>
      <c r="B395" s="2" t="s">
        <v>90</v>
      </c>
      <c r="C395" s="16" t="str">
        <f>'[5]LN 1.050.000đ-ND205'!O395:O396</f>
        <v>1KS2</v>
      </c>
      <c r="D395" s="9">
        <f>'LN 1.050.000đ-ND205'!N396</f>
        <v>153011.53846153847</v>
      </c>
      <c r="E395" s="9">
        <f>ROUND(D395*$E$5,0)</f>
        <v>35958</v>
      </c>
      <c r="F395" s="41">
        <f>D395+E395</f>
        <v>188969.53846153847</v>
      </c>
    </row>
    <row r="396" spans="1:6" ht="15.75">
      <c r="A396" s="3"/>
      <c r="B396" s="2"/>
      <c r="C396" s="16"/>
      <c r="D396" s="9"/>
      <c r="E396" s="9"/>
      <c r="F396" s="41"/>
    </row>
    <row r="397" spans="1:6" ht="15.75">
      <c r="A397" s="3"/>
      <c r="B397" s="2"/>
      <c r="C397" s="16"/>
      <c r="D397" s="9"/>
      <c r="E397" s="9"/>
      <c r="F397" s="41"/>
    </row>
    <row r="398" spans="1:6" ht="15.75">
      <c r="A398" s="28" t="s">
        <v>225</v>
      </c>
      <c r="B398" s="2" t="s">
        <v>92</v>
      </c>
      <c r="C398" s="16" t="str">
        <f>'[5]LN 1.050.000đ-ND205'!O398:O399</f>
        <v>1KS3</v>
      </c>
      <c r="D398" s="9">
        <f>'LN 1.050.000đ-ND205'!N399</f>
        <v>171923.07692307694</v>
      </c>
      <c r="E398" s="9">
        <f>ROUND(D398*$E$5,0)</f>
        <v>40402</v>
      </c>
      <c r="F398" s="41">
        <f>D398+E398</f>
        <v>212325.07692307694</v>
      </c>
    </row>
    <row r="399" spans="1:6" ht="15.75">
      <c r="A399" s="31"/>
      <c r="B399" s="45"/>
      <c r="C399" s="16"/>
      <c r="D399" s="9"/>
      <c r="E399" s="9"/>
      <c r="F399" s="41"/>
    </row>
    <row r="400" spans="1:6" ht="15.75">
      <c r="A400" s="3"/>
      <c r="B400" s="2"/>
      <c r="C400" s="16"/>
      <c r="D400" s="9"/>
      <c r="E400" s="9"/>
      <c r="F400" s="41"/>
    </row>
    <row r="401" spans="1:6" ht="15.75">
      <c r="A401" s="31" t="s">
        <v>226</v>
      </c>
      <c r="B401" s="45" t="s">
        <v>227</v>
      </c>
      <c r="C401" s="16"/>
      <c r="D401" s="9"/>
      <c r="E401" s="9"/>
      <c r="F401" s="41"/>
    </row>
    <row r="402" spans="1:6" ht="15.75">
      <c r="A402" s="28" t="s">
        <v>228</v>
      </c>
      <c r="B402" s="39" t="s">
        <v>94</v>
      </c>
      <c r="C402" s="16"/>
      <c r="D402" s="9"/>
      <c r="E402" s="9"/>
      <c r="F402" s="41"/>
    </row>
    <row r="403" spans="1:6" ht="15.75">
      <c r="A403" s="5" t="s">
        <v>43</v>
      </c>
      <c r="B403" s="39" t="s">
        <v>99</v>
      </c>
      <c r="C403" s="16" t="str">
        <f>'[5]LN 1.050.000đ-ND205'!O403:O404</f>
        <v>1KS4</v>
      </c>
      <c r="D403" s="9">
        <f>'LN 1.050.000đ-ND205'!N404</f>
        <v>190834.61538461538</v>
      </c>
      <c r="E403" s="9">
        <f>ROUND(D403*$E$5,0)</f>
        <v>44846</v>
      </c>
      <c r="F403" s="41">
        <f>D403+E403</f>
        <v>235680.61538461538</v>
      </c>
    </row>
    <row r="404" spans="1:6" ht="15.75">
      <c r="A404" s="31"/>
      <c r="B404" s="2"/>
      <c r="C404" s="16"/>
      <c r="D404" s="9"/>
      <c r="E404" s="9"/>
      <c r="F404" s="41"/>
    </row>
    <row r="405" spans="1:6" ht="15.75">
      <c r="A405" s="31"/>
      <c r="B405" s="2"/>
      <c r="C405" s="16"/>
      <c r="D405" s="9"/>
      <c r="E405" s="9"/>
      <c r="F405" s="41"/>
    </row>
    <row r="406" spans="1:6" ht="15.75">
      <c r="A406" s="5" t="s">
        <v>43</v>
      </c>
      <c r="B406" s="39" t="s">
        <v>229</v>
      </c>
      <c r="C406" s="16" t="str">
        <f>'[5]LN 1.050.000đ-ND205'!O406:O407</f>
        <v>1KS4</v>
      </c>
      <c r="D406" s="9">
        <f>'LN 1.050.000đ-ND205'!N407</f>
        <v>190834.61538461538</v>
      </c>
      <c r="E406" s="9">
        <f>ROUND(D406*$E$5,0)</f>
        <v>44846</v>
      </c>
      <c r="F406" s="41">
        <f>D406+E406</f>
        <v>235680.61538461538</v>
      </c>
    </row>
    <row r="407" spans="1:6" ht="15.75">
      <c r="A407" s="31"/>
      <c r="B407" s="45"/>
      <c r="C407" s="16"/>
      <c r="D407" s="9"/>
      <c r="E407" s="9"/>
      <c r="F407" s="41"/>
    </row>
    <row r="408" spans="1:6" ht="15.75">
      <c r="A408" s="31"/>
      <c r="B408" s="45"/>
      <c r="C408" s="16"/>
      <c r="D408" s="9"/>
      <c r="E408" s="9"/>
      <c r="F408" s="41"/>
    </row>
    <row r="409" spans="1:6" ht="15.75">
      <c r="A409" s="5" t="s">
        <v>43</v>
      </c>
      <c r="B409" s="39" t="s">
        <v>230</v>
      </c>
      <c r="C409" s="16" t="str">
        <f>'[5]LN 1.050.000đ-ND205'!O409:O410</f>
        <v>1KS4</v>
      </c>
      <c r="D409" s="9">
        <f>'LN 1.050.000đ-ND205'!N410</f>
        <v>190834.61538461538</v>
      </c>
      <c r="E409" s="9">
        <f>ROUND(D409*$E$5,0)</f>
        <v>44846</v>
      </c>
      <c r="F409" s="41">
        <f>D409+E409</f>
        <v>235680.61538461538</v>
      </c>
    </row>
    <row r="410" spans="1:6" ht="15.75">
      <c r="A410" s="3"/>
      <c r="B410" s="2"/>
      <c r="C410" s="16"/>
      <c r="D410" s="9"/>
      <c r="E410" s="9"/>
      <c r="F410" s="41"/>
    </row>
    <row r="411" spans="1:6" ht="15.75">
      <c r="A411" s="3"/>
      <c r="B411" s="2"/>
      <c r="C411" s="16"/>
      <c r="D411" s="9"/>
      <c r="E411" s="9"/>
      <c r="F411" s="41"/>
    </row>
    <row r="412" spans="1:6" ht="15.75">
      <c r="A412" s="28" t="s">
        <v>231</v>
      </c>
      <c r="B412" s="39" t="s">
        <v>206</v>
      </c>
      <c r="C412" s="16"/>
      <c r="D412" s="9"/>
      <c r="E412" s="9"/>
      <c r="F412" s="41"/>
    </row>
    <row r="413" spans="1:6" ht="15.75">
      <c r="A413" s="5" t="s">
        <v>43</v>
      </c>
      <c r="B413" s="39" t="s">
        <v>214</v>
      </c>
      <c r="C413" s="16" t="str">
        <f>'[5]LN 1.050.000đ-ND205'!O413:O414</f>
        <v>1KS4</v>
      </c>
      <c r="D413" s="9">
        <f>'LN 1.050.000đ-ND205'!N414</f>
        <v>190834.61538461538</v>
      </c>
      <c r="E413" s="9">
        <f>ROUND(D413*$E$5,0)</f>
        <v>44846</v>
      </c>
      <c r="F413" s="41">
        <f>D413+E413</f>
        <v>235680.61538461538</v>
      </c>
    </row>
    <row r="414" spans="1:6" ht="15.75">
      <c r="A414" s="31"/>
      <c r="B414" s="45"/>
      <c r="C414" s="16"/>
      <c r="D414" s="9"/>
      <c r="E414" s="9"/>
      <c r="F414" s="41"/>
    </row>
    <row r="415" spans="1:6" ht="15.75">
      <c r="A415" s="31"/>
      <c r="B415" s="45"/>
      <c r="C415" s="16"/>
      <c r="D415" s="9"/>
      <c r="E415" s="9"/>
      <c r="F415" s="41"/>
    </row>
    <row r="416" spans="1:6" ht="15.75">
      <c r="A416" s="5" t="s">
        <v>43</v>
      </c>
      <c r="B416" s="39" t="s">
        <v>232</v>
      </c>
      <c r="C416" s="16" t="str">
        <f>'[5]LN 1.050.000đ-ND205'!O416:O417</f>
        <v>1KS4</v>
      </c>
      <c r="D416" s="9">
        <f>'LN 1.050.000đ-ND205'!N417</f>
        <v>190834.61538461538</v>
      </c>
      <c r="E416" s="9">
        <f>ROUND(D416*$E$5,0)</f>
        <v>44846</v>
      </c>
      <c r="F416" s="41">
        <f>D416+E416</f>
        <v>235680.61538461538</v>
      </c>
    </row>
    <row r="417" spans="1:6" ht="15.75">
      <c r="A417" s="3"/>
      <c r="B417" s="18"/>
      <c r="C417" s="16"/>
      <c r="D417" s="9"/>
      <c r="E417" s="9"/>
      <c r="F417" s="41"/>
    </row>
    <row r="418" spans="1:6" ht="15.75">
      <c r="A418" s="85"/>
      <c r="B418" s="86"/>
      <c r="C418" s="16"/>
      <c r="D418" s="9"/>
      <c r="E418" s="9"/>
      <c r="F418" s="41"/>
    </row>
    <row r="419" spans="1:6" ht="15.75">
      <c r="A419" s="28" t="s">
        <v>233</v>
      </c>
      <c r="B419" s="39" t="s">
        <v>207</v>
      </c>
      <c r="C419" s="16"/>
      <c r="D419" s="9"/>
      <c r="E419" s="9"/>
      <c r="F419" s="41"/>
    </row>
    <row r="420" spans="1:6" ht="15.75">
      <c r="A420" s="5" t="s">
        <v>43</v>
      </c>
      <c r="B420" s="39" t="s">
        <v>234</v>
      </c>
      <c r="C420" s="16" t="str">
        <f>'[5]LN 1.050.000đ-ND205'!O420:O421</f>
        <v>1KS4</v>
      </c>
      <c r="D420" s="9">
        <f>'LN 1.050.000đ-ND205'!N421</f>
        <v>190834.61538461538</v>
      </c>
      <c r="E420" s="9">
        <f>ROUND(D420*$E$5,0)</f>
        <v>44846</v>
      </c>
      <c r="F420" s="41">
        <f>D420+E420</f>
        <v>235680.61538461538</v>
      </c>
    </row>
    <row r="421" spans="1:6" ht="15.75">
      <c r="A421" s="3"/>
      <c r="B421" s="18"/>
      <c r="C421" s="16"/>
      <c r="D421" s="9"/>
      <c r="E421" s="9"/>
      <c r="F421" s="41"/>
    </row>
    <row r="422" spans="1:6" ht="15.75">
      <c r="A422" s="31"/>
      <c r="B422" s="45"/>
      <c r="C422" s="16"/>
      <c r="D422" s="9"/>
      <c r="E422" s="9"/>
      <c r="F422" s="41"/>
    </row>
    <row r="423" spans="1:6" ht="15.75">
      <c r="A423" s="5" t="s">
        <v>43</v>
      </c>
      <c r="B423" s="39" t="s">
        <v>235</v>
      </c>
      <c r="C423" s="16" t="str">
        <f>'[5]LN 1.050.000đ-ND205'!O423:O424</f>
        <v>1KS4</v>
      </c>
      <c r="D423" s="9">
        <f>'LN 1.050.000đ-ND205'!N424</f>
        <v>190834.61538461538</v>
      </c>
      <c r="E423" s="9">
        <f>ROUND(D423*$E$5,0)</f>
        <v>44846</v>
      </c>
      <c r="F423" s="41">
        <f>D423+E423</f>
        <v>235680.61538461538</v>
      </c>
    </row>
    <row r="424" spans="1:6" ht="15.75">
      <c r="A424" s="31"/>
      <c r="B424" s="4"/>
      <c r="C424" s="16"/>
      <c r="D424" s="9"/>
      <c r="E424" s="9"/>
      <c r="F424" s="41"/>
    </row>
    <row r="425" spans="1:6" ht="15.75">
      <c r="A425" s="27"/>
      <c r="B425" s="43"/>
      <c r="C425" s="16"/>
      <c r="D425" s="9"/>
      <c r="E425" s="9"/>
      <c r="F425" s="41"/>
    </row>
    <row r="426" spans="1:6" ht="15.75">
      <c r="A426" s="28" t="s">
        <v>236</v>
      </c>
      <c r="B426" s="39" t="s">
        <v>237</v>
      </c>
      <c r="C426" s="16" t="str">
        <f>'[5]LN 1.050.000đ-ND205'!O426:O427</f>
        <v>1KS4</v>
      </c>
      <c r="D426" s="9">
        <f>'LN 1.050.000đ-ND205'!N427</f>
        <v>190834.61538461538</v>
      </c>
      <c r="E426" s="9">
        <f>ROUND(D426*$E$5,0)</f>
        <v>44846</v>
      </c>
      <c r="F426" s="41">
        <f>D426+E426</f>
        <v>235680.61538461538</v>
      </c>
    </row>
    <row r="427" spans="1:6" ht="15.75">
      <c r="A427" s="31"/>
      <c r="B427" s="45"/>
      <c r="C427" s="16"/>
      <c r="D427" s="9"/>
      <c r="E427" s="9"/>
      <c r="F427" s="41"/>
    </row>
    <row r="428" spans="1:6" ht="15.75">
      <c r="A428" s="28"/>
      <c r="B428" s="44"/>
      <c r="C428" s="16"/>
      <c r="D428" s="9"/>
      <c r="E428" s="9"/>
      <c r="F428" s="41"/>
    </row>
    <row r="429" spans="1:6" ht="15.75">
      <c r="A429" s="28" t="s">
        <v>238</v>
      </c>
      <c r="B429" s="39" t="s">
        <v>239</v>
      </c>
      <c r="C429" s="16"/>
      <c r="D429" s="9"/>
      <c r="E429" s="9"/>
      <c r="F429" s="41"/>
    </row>
    <row r="430" spans="1:6" ht="15.75">
      <c r="A430" s="5" t="s">
        <v>43</v>
      </c>
      <c r="B430" s="18" t="s">
        <v>240</v>
      </c>
      <c r="C430" s="16" t="str">
        <f>'[5]LN 1.050.000đ-ND205'!O430:O431</f>
        <v>1KS5</v>
      </c>
      <c r="D430" s="9">
        <f>'LN 1.050.000đ-ND205'!N431</f>
        <v>209746.15384615384</v>
      </c>
      <c r="E430" s="9">
        <f>ROUND(D430*$E$5,0)</f>
        <v>49290</v>
      </c>
      <c r="F430" s="41">
        <f>D430+E430</f>
        <v>259036.15384615384</v>
      </c>
    </row>
    <row r="431" spans="1:6" ht="15.75">
      <c r="A431" s="3"/>
      <c r="B431" s="2"/>
      <c r="C431" s="16"/>
      <c r="D431" s="9"/>
      <c r="E431" s="9"/>
      <c r="F431" s="41"/>
    </row>
    <row r="432" spans="1:6" ht="15.75">
      <c r="A432" s="3"/>
      <c r="B432" s="18"/>
      <c r="C432" s="16"/>
      <c r="D432" s="9"/>
      <c r="E432" s="9"/>
      <c r="F432" s="41"/>
    </row>
    <row r="433" spans="1:6" ht="15.75">
      <c r="A433" s="5" t="s">
        <v>43</v>
      </c>
      <c r="B433" s="18" t="s">
        <v>241</v>
      </c>
      <c r="C433" s="16" t="str">
        <f>'[5]LN 1.050.000đ-ND205'!O433:O434</f>
        <v>1KS5</v>
      </c>
      <c r="D433" s="9">
        <f>'LN 1.050.000đ-ND205'!N434</f>
        <v>209746.15384615384</v>
      </c>
      <c r="E433" s="9">
        <f>ROUND(D433*$E$5,0)</f>
        <v>49290</v>
      </c>
      <c r="F433" s="41">
        <f>D433+E433</f>
        <v>259036.15384615384</v>
      </c>
    </row>
    <row r="434" spans="1:6" ht="15.75">
      <c r="A434" s="31"/>
      <c r="B434" s="45"/>
      <c r="C434" s="16"/>
      <c r="D434" s="9"/>
      <c r="E434" s="9"/>
      <c r="F434" s="41"/>
    </row>
    <row r="435" spans="1:6" ht="15.75">
      <c r="A435" s="28"/>
      <c r="B435" s="44"/>
      <c r="C435" s="16"/>
      <c r="D435" s="9"/>
      <c r="E435" s="9"/>
      <c r="F435" s="41"/>
    </row>
    <row r="436" spans="1:6" ht="15.75">
      <c r="A436" s="5" t="s">
        <v>43</v>
      </c>
      <c r="B436" s="18" t="s">
        <v>242</v>
      </c>
      <c r="C436" s="16" t="str">
        <f>'[5]LN 1.050.000đ-ND205'!O436:O437</f>
        <v>1KS5</v>
      </c>
      <c r="D436" s="9">
        <f>'LN 1.050.000đ-ND205'!N437</f>
        <v>209746.15384615384</v>
      </c>
      <c r="E436" s="9">
        <f>ROUND(D436*$E$5,0)</f>
        <v>49290</v>
      </c>
      <c r="F436" s="41">
        <f>D436+E436</f>
        <v>259036.15384615384</v>
      </c>
    </row>
    <row r="437" spans="1:6" ht="15.75">
      <c r="A437" s="28"/>
      <c r="B437" s="44"/>
      <c r="C437" s="16"/>
      <c r="D437" s="9"/>
      <c r="E437" s="9"/>
      <c r="F437" s="41"/>
    </row>
    <row r="438" spans="1:6" ht="15.75">
      <c r="A438" s="28"/>
      <c r="B438" s="44"/>
      <c r="C438" s="16"/>
      <c r="D438" s="9"/>
      <c r="E438" s="9"/>
      <c r="F438" s="41"/>
    </row>
    <row r="439" spans="1:6" ht="15.75">
      <c r="A439" s="5" t="s">
        <v>43</v>
      </c>
      <c r="B439" s="18" t="s">
        <v>243</v>
      </c>
      <c r="C439" s="16" t="str">
        <f>'[5]LN 1.050.000đ-ND205'!O439:O440</f>
        <v>1KS5</v>
      </c>
      <c r="D439" s="9">
        <f>'LN 1.050.000đ-ND205'!N440</f>
        <v>209746.15384615384</v>
      </c>
      <c r="E439" s="9">
        <f>ROUND(D439*$E$5,0)</f>
        <v>49290</v>
      </c>
      <c r="F439" s="41">
        <f>D439+E439</f>
        <v>259036.15384615384</v>
      </c>
    </row>
    <row r="440" spans="1:6" ht="15.75">
      <c r="A440" s="3"/>
      <c r="B440" s="18"/>
      <c r="C440" s="16"/>
      <c r="D440" s="9"/>
      <c r="E440" s="9"/>
      <c r="F440" s="41"/>
    </row>
    <row r="441" spans="1:6" ht="15.75">
      <c r="A441" s="27"/>
      <c r="B441" s="43"/>
      <c r="C441" s="16"/>
      <c r="D441" s="9"/>
      <c r="E441" s="9"/>
      <c r="F441" s="41"/>
    </row>
    <row r="442" spans="1:6" ht="15.75">
      <c r="A442" s="5" t="s">
        <v>43</v>
      </c>
      <c r="B442" s="18" t="s">
        <v>244</v>
      </c>
      <c r="C442" s="16" t="str">
        <f>'[5]LN 1.050.000đ-ND205'!O442:O443</f>
        <v>1KS5</v>
      </c>
      <c r="D442" s="9">
        <f>'LN 1.050.000đ-ND205'!N443</f>
        <v>209746.15384615384</v>
      </c>
      <c r="E442" s="9">
        <f>ROUND(D442*$E$5,0)</f>
        <v>49290</v>
      </c>
      <c r="F442" s="41">
        <f>D442+E442</f>
        <v>259036.15384615384</v>
      </c>
    </row>
    <row r="443" spans="1:6" ht="15.75">
      <c r="A443" s="3"/>
      <c r="B443" s="18"/>
      <c r="C443" s="16"/>
      <c r="D443" s="9"/>
      <c r="E443" s="9"/>
      <c r="F443" s="41"/>
    </row>
    <row r="444" spans="1:6" ht="15.75">
      <c r="A444" s="27"/>
      <c r="B444" s="43"/>
      <c r="C444" s="16"/>
      <c r="D444" s="9"/>
      <c r="E444" s="9"/>
      <c r="F444" s="41"/>
    </row>
    <row r="445" spans="1:6" ht="15.75">
      <c r="A445" s="5" t="s">
        <v>43</v>
      </c>
      <c r="B445" s="18" t="s">
        <v>245</v>
      </c>
      <c r="C445" s="16" t="str">
        <f>'[5]LN 1.050.000đ-ND205'!O445:O446</f>
        <v>1KS5</v>
      </c>
      <c r="D445" s="9">
        <f>'LN 1.050.000đ-ND205'!N446</f>
        <v>209746.15384615384</v>
      </c>
      <c r="E445" s="9">
        <f>ROUND(D445*$E$5,0)</f>
        <v>49290</v>
      </c>
      <c r="F445" s="41">
        <f>D445+E445</f>
        <v>259036.15384615384</v>
      </c>
    </row>
    <row r="446" spans="1:6" ht="15.75">
      <c r="A446" s="3"/>
      <c r="B446" s="18"/>
      <c r="C446" s="16"/>
      <c r="D446" s="9"/>
      <c r="E446" s="9"/>
      <c r="F446" s="41"/>
    </row>
    <row r="447" spans="1:6" ht="15.75">
      <c r="A447" s="31"/>
      <c r="B447" s="45"/>
      <c r="C447" s="16"/>
      <c r="D447" s="9"/>
      <c r="E447" s="9"/>
      <c r="F447" s="41"/>
    </row>
    <row r="448" spans="1:6" ht="15.75">
      <c r="A448" s="5" t="s">
        <v>43</v>
      </c>
      <c r="B448" s="18" t="s">
        <v>246</v>
      </c>
      <c r="C448" s="16" t="str">
        <f>'[5]LN 1.050.000đ-ND205'!O448:O449</f>
        <v>1KS5</v>
      </c>
      <c r="D448" s="9">
        <f>'LN 1.050.000đ-ND205'!N449</f>
        <v>209746.15384615384</v>
      </c>
      <c r="E448" s="9">
        <f>ROUND(D448*$E$5,0)</f>
        <v>49290</v>
      </c>
      <c r="F448" s="41">
        <f>D448+E448</f>
        <v>259036.15384615384</v>
      </c>
    </row>
    <row r="449" spans="1:6" ht="15.75">
      <c r="A449" s="3"/>
      <c r="B449" s="18"/>
      <c r="C449" s="16"/>
      <c r="D449" s="9"/>
      <c r="E449" s="9"/>
      <c r="F449" s="41"/>
    </row>
    <row r="450" spans="1:6" ht="15.75">
      <c r="A450" s="31"/>
      <c r="B450" s="45"/>
      <c r="C450" s="16"/>
      <c r="D450" s="9"/>
      <c r="E450" s="9"/>
      <c r="F450" s="41"/>
    </row>
    <row r="451" spans="1:6" ht="15.75">
      <c r="A451" s="5" t="s">
        <v>43</v>
      </c>
      <c r="B451" s="18" t="s">
        <v>247</v>
      </c>
      <c r="C451" s="16" t="str">
        <f>'[5]LN 1.050.000đ-ND205'!O451:O452</f>
        <v>1KS5</v>
      </c>
      <c r="D451" s="9">
        <f>'LN 1.050.000đ-ND205'!N452</f>
        <v>209746.15384615384</v>
      </c>
      <c r="E451" s="9">
        <f>ROUND(D451*$E$5,0)</f>
        <v>49290</v>
      </c>
      <c r="F451" s="41">
        <f>D451+E451</f>
        <v>259036.15384615384</v>
      </c>
    </row>
    <row r="452" spans="1:6" ht="15.75">
      <c r="A452" s="3"/>
      <c r="B452" s="22"/>
      <c r="C452" s="16"/>
      <c r="D452" s="9"/>
      <c r="E452" s="9"/>
      <c r="F452" s="41"/>
    </row>
    <row r="453" spans="1:6" ht="15.75">
      <c r="A453" s="85"/>
      <c r="B453" s="119"/>
      <c r="C453" s="16"/>
      <c r="D453" s="9"/>
      <c r="E453" s="9"/>
      <c r="F453" s="41"/>
    </row>
    <row r="454" spans="1:6" ht="15.75">
      <c r="A454" s="28" t="s">
        <v>248</v>
      </c>
      <c r="B454" s="39" t="s">
        <v>249</v>
      </c>
      <c r="C454" s="16" t="str">
        <f>'[5]LN 1.050.000đ-ND205'!O454:O455</f>
        <v>1KS4</v>
      </c>
      <c r="D454" s="9">
        <f>'LN 1.050.000đ-ND205'!N455</f>
        <v>190834.61538461538</v>
      </c>
      <c r="E454" s="9">
        <f>ROUND(D454*$E$5,0)</f>
        <v>44846</v>
      </c>
      <c r="F454" s="41">
        <f>D454+E454</f>
        <v>235680.61538461538</v>
      </c>
    </row>
    <row r="455" spans="1:6" ht="15.75">
      <c r="A455" s="3"/>
      <c r="B455" s="2"/>
      <c r="C455" s="16"/>
      <c r="D455" s="9"/>
      <c r="E455" s="9"/>
      <c r="F455" s="41"/>
    </row>
    <row r="456" spans="1:6" ht="15.75">
      <c r="A456" s="3"/>
      <c r="B456" s="50"/>
      <c r="C456" s="16"/>
      <c r="D456" s="9"/>
      <c r="E456" s="9"/>
      <c r="F456" s="41"/>
    </row>
    <row r="457" spans="1:6" ht="15.75">
      <c r="A457" s="31" t="s">
        <v>250</v>
      </c>
      <c r="B457" s="45" t="s">
        <v>251</v>
      </c>
      <c r="C457" s="16"/>
      <c r="D457" s="9"/>
      <c r="E457" s="9"/>
      <c r="F457" s="41"/>
    </row>
    <row r="458" spans="1:6" ht="15.75">
      <c r="A458" s="27" t="s">
        <v>252</v>
      </c>
      <c r="B458" s="48" t="s">
        <v>253</v>
      </c>
      <c r="C458" s="16"/>
      <c r="D458" s="9"/>
      <c r="E458" s="9"/>
      <c r="F458" s="41"/>
    </row>
    <row r="459" spans="1:6" ht="15.75">
      <c r="A459" s="28" t="s">
        <v>254</v>
      </c>
      <c r="B459" s="39" t="s">
        <v>205</v>
      </c>
      <c r="C459" s="16"/>
      <c r="D459" s="9"/>
      <c r="E459" s="9"/>
      <c r="F459" s="41"/>
    </row>
    <row r="460" spans="1:6" ht="15.75">
      <c r="A460" s="5" t="s">
        <v>43</v>
      </c>
      <c r="B460" s="39" t="s">
        <v>255</v>
      </c>
      <c r="C460" s="16" t="str">
        <f>'[5]LN 1.050.000đ-ND205'!O460:O461</f>
        <v>1KS2</v>
      </c>
      <c r="D460" s="9">
        <f>'LN 1.050.000đ-ND205'!N461</f>
        <v>153011.53846153847</v>
      </c>
      <c r="E460" s="9">
        <f>ROUND(D460*$E$5,0)</f>
        <v>35958</v>
      </c>
      <c r="F460" s="41">
        <f>D460+E460</f>
        <v>188969.53846153847</v>
      </c>
    </row>
    <row r="461" spans="1:6" ht="15.75">
      <c r="A461" s="31"/>
      <c r="B461" s="45"/>
      <c r="C461" s="16"/>
      <c r="D461" s="9"/>
      <c r="E461" s="9"/>
      <c r="F461" s="41"/>
    </row>
    <row r="462" spans="1:6" ht="15.75">
      <c r="A462" s="5"/>
      <c r="B462" s="39"/>
      <c r="C462" s="16"/>
      <c r="D462" s="9"/>
      <c r="E462" s="9"/>
      <c r="F462" s="41"/>
    </row>
    <row r="463" spans="1:6" ht="15.75">
      <c r="A463" s="5" t="s">
        <v>43</v>
      </c>
      <c r="B463" s="39" t="s">
        <v>256</v>
      </c>
      <c r="C463" s="16" t="str">
        <f>'[5]LN 1.050.000đ-ND205'!O463:O464</f>
        <v>1KS2</v>
      </c>
      <c r="D463" s="9">
        <f>'LN 1.050.000đ-ND205'!N464</f>
        <v>153011.53846153847</v>
      </c>
      <c r="E463" s="9">
        <f>ROUND(D463*$E$5,0)</f>
        <v>35958</v>
      </c>
      <c r="F463" s="41">
        <f>D463+E463</f>
        <v>188969.53846153847</v>
      </c>
    </row>
    <row r="464" spans="1:6" ht="15.75">
      <c r="A464" s="31"/>
      <c r="B464" s="45"/>
      <c r="C464" s="16"/>
      <c r="D464" s="9"/>
      <c r="E464" s="9"/>
      <c r="F464" s="41"/>
    </row>
    <row r="465" spans="1:6" ht="15.75">
      <c r="A465" s="3"/>
      <c r="B465" s="2"/>
      <c r="C465" s="16"/>
      <c r="D465" s="9"/>
      <c r="E465" s="9"/>
      <c r="F465" s="41"/>
    </row>
    <row r="466" spans="1:6" ht="15.75">
      <c r="A466" s="5" t="s">
        <v>43</v>
      </c>
      <c r="B466" s="39" t="s">
        <v>257</v>
      </c>
      <c r="C466" s="16" t="str">
        <f>'[5]LN 1.050.000đ-ND205'!O466:O467</f>
        <v>1KS2</v>
      </c>
      <c r="D466" s="9">
        <f>'LN 1.050.000đ-ND205'!N467</f>
        <v>153011.53846153847</v>
      </c>
      <c r="E466" s="9">
        <f>ROUND(D466*$E$5,0)</f>
        <v>35958</v>
      </c>
      <c r="F466" s="41">
        <f>D466+E466</f>
        <v>188969.53846153847</v>
      </c>
    </row>
    <row r="467" spans="1:6" ht="15.75">
      <c r="A467" s="31"/>
      <c r="B467" s="45"/>
      <c r="C467" s="16"/>
      <c r="D467" s="9"/>
      <c r="E467" s="9"/>
      <c r="F467" s="41"/>
    </row>
    <row r="468" spans="1:6" ht="15.75">
      <c r="A468" s="3"/>
      <c r="B468" s="2"/>
      <c r="C468" s="16"/>
      <c r="D468" s="9"/>
      <c r="E468" s="9"/>
      <c r="F468" s="41"/>
    </row>
    <row r="469" spans="1:6" ht="15.75">
      <c r="A469" s="28" t="s">
        <v>258</v>
      </c>
      <c r="B469" s="39" t="s">
        <v>206</v>
      </c>
      <c r="C469" s="16" t="str">
        <f>'[5]LN 1.050.000đ-ND205'!O469:O470</f>
        <v>1KS2</v>
      </c>
      <c r="D469" s="9">
        <f>'LN 1.050.000đ-ND205'!N470</f>
        <v>153011.53846153847</v>
      </c>
      <c r="E469" s="9">
        <f>ROUND(D469*$E$5,0)</f>
        <v>35958</v>
      </c>
      <c r="F469" s="41">
        <f>D469+E469</f>
        <v>188969.53846153847</v>
      </c>
    </row>
    <row r="470" spans="1:6" ht="15.75">
      <c r="A470" s="3"/>
      <c r="B470" s="2"/>
      <c r="C470" s="16"/>
      <c r="D470" s="9"/>
      <c r="E470" s="9"/>
      <c r="F470" s="41"/>
    </row>
    <row r="471" spans="1:6" ht="15.75">
      <c r="A471" s="3"/>
      <c r="B471" s="2"/>
      <c r="C471" s="16"/>
      <c r="D471" s="9"/>
      <c r="E471" s="9"/>
      <c r="F471" s="41"/>
    </row>
    <row r="472" spans="1:6" ht="15.75">
      <c r="A472" s="28" t="s">
        <v>259</v>
      </c>
      <c r="B472" s="39" t="s">
        <v>207</v>
      </c>
      <c r="C472" s="16" t="str">
        <f>'[5]LN 1.050.000đ-ND205'!O472:O473</f>
        <v>1KS2</v>
      </c>
      <c r="D472" s="9">
        <f>'LN 1.050.000đ-ND205'!N473</f>
        <v>153011.53846153847</v>
      </c>
      <c r="E472" s="9">
        <f>ROUND(D472*$E$5,0)</f>
        <v>35958</v>
      </c>
      <c r="F472" s="41">
        <f>D472+E472</f>
        <v>188969.53846153847</v>
      </c>
    </row>
    <row r="473" spans="1:6" ht="15.75">
      <c r="A473" s="3"/>
      <c r="B473" s="2"/>
      <c r="C473" s="16"/>
      <c r="D473" s="9"/>
      <c r="E473" s="9"/>
      <c r="F473" s="41"/>
    </row>
    <row r="474" spans="1:6" ht="15.75">
      <c r="A474" s="3"/>
      <c r="B474" s="2"/>
      <c r="C474" s="16"/>
      <c r="D474" s="9"/>
      <c r="E474" s="9"/>
      <c r="F474" s="41"/>
    </row>
    <row r="475" spans="1:6" ht="15.75">
      <c r="A475" s="28" t="s">
        <v>260</v>
      </c>
      <c r="B475" s="39" t="s">
        <v>261</v>
      </c>
      <c r="C475" s="16" t="str">
        <f>'[5]LN 1.050.000đ-ND205'!O475:O476</f>
        <v>1KS2</v>
      </c>
      <c r="D475" s="9">
        <f>'LN 1.050.000đ-ND205'!N476</f>
        <v>153011.53846153847</v>
      </c>
      <c r="E475" s="9">
        <f>ROUND(D475*$E$5,0)</f>
        <v>35958</v>
      </c>
      <c r="F475" s="41">
        <f>D475+E475</f>
        <v>188969.53846153847</v>
      </c>
    </row>
    <row r="476" spans="1:6" ht="15.75">
      <c r="A476" s="3"/>
      <c r="B476" s="2"/>
      <c r="C476" s="16"/>
      <c r="D476" s="9"/>
      <c r="E476" s="9"/>
      <c r="F476" s="41"/>
    </row>
    <row r="477" spans="1:6" ht="15.75">
      <c r="A477" s="3"/>
      <c r="B477" s="2"/>
      <c r="C477" s="16"/>
      <c r="D477" s="9"/>
      <c r="E477" s="9"/>
      <c r="F477" s="41"/>
    </row>
    <row r="478" spans="1:6" ht="15.75">
      <c r="A478" s="28" t="s">
        <v>262</v>
      </c>
      <c r="B478" s="39" t="s">
        <v>90</v>
      </c>
      <c r="C478" s="16" t="str">
        <f>'[5]LN 1.050.000đ-ND205'!O478:O479</f>
        <v>1KS2</v>
      </c>
      <c r="D478" s="9">
        <f>'LN 1.050.000đ-ND205'!N479</f>
        <v>153011.53846153847</v>
      </c>
      <c r="E478" s="9">
        <f>ROUND(D478*$E$5,0)</f>
        <v>35958</v>
      </c>
      <c r="F478" s="41">
        <f>D478+E478</f>
        <v>188969.53846153847</v>
      </c>
    </row>
    <row r="479" spans="1:6" ht="15.75">
      <c r="A479" s="3"/>
      <c r="B479" s="2"/>
      <c r="C479" s="16"/>
      <c r="D479" s="9"/>
      <c r="E479" s="9"/>
      <c r="F479" s="41"/>
    </row>
    <row r="480" spans="1:6" ht="15.75">
      <c r="A480" s="31"/>
      <c r="B480" s="45"/>
      <c r="C480" s="16"/>
      <c r="D480" s="9"/>
      <c r="E480" s="9"/>
      <c r="F480" s="41"/>
    </row>
    <row r="481" spans="1:6" ht="15.75">
      <c r="A481" s="28" t="s">
        <v>263</v>
      </c>
      <c r="B481" s="2" t="s">
        <v>92</v>
      </c>
      <c r="C481" s="16" t="str">
        <f>'[5]LN 1.050.000đ-ND205'!O481:O482</f>
        <v>1KS2</v>
      </c>
      <c r="D481" s="9">
        <f>'LN 1.050.000đ-ND205'!N482</f>
        <v>153011.53846153847</v>
      </c>
      <c r="E481" s="9">
        <f>ROUND(D481*$E$5,0)</f>
        <v>35958</v>
      </c>
      <c r="F481" s="41">
        <f>D481+E481</f>
        <v>188969.53846153847</v>
      </c>
    </row>
    <row r="482" spans="1:6" ht="15.75">
      <c r="A482" s="31"/>
      <c r="B482" s="45"/>
      <c r="C482" s="16"/>
      <c r="D482" s="9"/>
      <c r="E482" s="9"/>
      <c r="F482" s="41"/>
    </row>
    <row r="483" spans="1:6" ht="15.75">
      <c r="A483" s="6"/>
      <c r="B483" s="45"/>
      <c r="C483" s="16"/>
      <c r="D483" s="9"/>
      <c r="E483" s="9"/>
      <c r="F483" s="41"/>
    </row>
    <row r="484" spans="1:6" ht="15.75">
      <c r="A484" s="28" t="s">
        <v>264</v>
      </c>
      <c r="B484" s="18" t="s">
        <v>78</v>
      </c>
      <c r="C484" s="16" t="str">
        <f>'[5]LN 1.050.000đ-ND205'!O484:O485</f>
        <v>1KS2</v>
      </c>
      <c r="D484" s="9">
        <f>'LN 1.050.000đ-ND205'!N485</f>
        <v>153011.53846153847</v>
      </c>
      <c r="E484" s="9">
        <f>ROUND(D484*$E$5,0)</f>
        <v>35958</v>
      </c>
      <c r="F484" s="41">
        <f>D484+E484</f>
        <v>188969.53846153847</v>
      </c>
    </row>
    <row r="485" spans="1:6" ht="15.75">
      <c r="A485" s="3"/>
      <c r="B485" s="18"/>
      <c r="C485" s="16"/>
      <c r="D485" s="9"/>
      <c r="E485" s="9"/>
      <c r="F485" s="41"/>
    </row>
    <row r="486" spans="1:6" ht="15.75">
      <c r="A486" s="3"/>
      <c r="B486" s="18"/>
      <c r="C486" s="16"/>
      <c r="D486" s="9"/>
      <c r="E486" s="9"/>
      <c r="F486" s="41"/>
    </row>
    <row r="487" spans="1:6" ht="15.75">
      <c r="A487" s="28" t="s">
        <v>265</v>
      </c>
      <c r="B487" s="18" t="s">
        <v>266</v>
      </c>
      <c r="C487" s="16" t="str">
        <f>'[5]LN 1.050.000đ-ND205'!O487:O488</f>
        <v>1KS2</v>
      </c>
      <c r="D487" s="9">
        <f>'LN 1.050.000đ-ND205'!N488</f>
        <v>153011.53846153847</v>
      </c>
      <c r="E487" s="9">
        <f>ROUND(D487*$E$5,0)</f>
        <v>35958</v>
      </c>
      <c r="F487" s="41">
        <f>D487+E487</f>
        <v>188969.53846153847</v>
      </c>
    </row>
    <row r="488" spans="1:6" ht="15.75">
      <c r="A488" s="3"/>
      <c r="B488" s="18"/>
      <c r="C488" s="16"/>
      <c r="D488" s="9"/>
      <c r="E488" s="9"/>
      <c r="F488" s="41"/>
    </row>
    <row r="489" spans="1:6" ht="15.75">
      <c r="A489" s="3"/>
      <c r="B489" s="18"/>
      <c r="C489" s="16"/>
      <c r="D489" s="9"/>
      <c r="E489" s="9"/>
      <c r="F489" s="41"/>
    </row>
    <row r="490" spans="1:6" ht="15.75">
      <c r="A490" s="27" t="s">
        <v>267</v>
      </c>
      <c r="B490" s="48" t="s">
        <v>268</v>
      </c>
      <c r="C490" s="16"/>
      <c r="D490" s="9"/>
      <c r="E490" s="9"/>
      <c r="F490" s="41"/>
    </row>
    <row r="491" spans="1:6" ht="15.75">
      <c r="A491" s="28" t="s">
        <v>269</v>
      </c>
      <c r="B491" s="39" t="s">
        <v>205</v>
      </c>
      <c r="C491" s="16"/>
      <c r="D491" s="9"/>
      <c r="E491" s="9"/>
      <c r="F491" s="41"/>
    </row>
    <row r="492" spans="1:6" ht="15.75">
      <c r="A492" s="5" t="s">
        <v>43</v>
      </c>
      <c r="B492" s="39" t="s">
        <v>255</v>
      </c>
      <c r="C492" s="16" t="str">
        <f>'[5]LN 1.050.000đ-ND205'!O492:O493</f>
        <v>1KS3</v>
      </c>
      <c r="D492" s="9">
        <f>'LN 1.050.000đ-ND205'!N493</f>
        <v>171923.07692307694</v>
      </c>
      <c r="E492" s="9">
        <f>ROUND(D492*$E$5,0)</f>
        <v>40402</v>
      </c>
      <c r="F492" s="41">
        <f>D492+E492</f>
        <v>212325.07692307694</v>
      </c>
    </row>
    <row r="493" spans="1:6" ht="15.75">
      <c r="A493" s="31"/>
      <c r="B493" s="45"/>
      <c r="C493" s="16"/>
      <c r="D493" s="9"/>
      <c r="E493" s="9"/>
      <c r="F493" s="41"/>
    </row>
    <row r="494" spans="1:6" ht="15.75">
      <c r="A494" s="5"/>
      <c r="B494" s="39"/>
      <c r="C494" s="16"/>
      <c r="D494" s="9"/>
      <c r="E494" s="9"/>
      <c r="F494" s="41"/>
    </row>
    <row r="495" spans="1:6" ht="16.5" customHeight="1">
      <c r="A495" s="5" t="s">
        <v>43</v>
      </c>
      <c r="B495" s="39" t="s">
        <v>256</v>
      </c>
      <c r="C495" s="16" t="str">
        <f>'[5]LN 1.050.000đ-ND205'!O495:O496</f>
        <v>1KS3</v>
      </c>
      <c r="D495" s="9">
        <f>'LN 1.050.000đ-ND205'!N496</f>
        <v>171923.07692307694</v>
      </c>
      <c r="E495" s="9">
        <f>ROUND(D495*$E$5,0)</f>
        <v>40402</v>
      </c>
      <c r="F495" s="41">
        <f>D495+E495</f>
        <v>212325.07692307694</v>
      </c>
    </row>
    <row r="496" spans="1:6" ht="15.75">
      <c r="A496" s="31"/>
      <c r="B496" s="45"/>
      <c r="C496" s="16"/>
      <c r="D496" s="9"/>
      <c r="E496" s="9"/>
      <c r="F496" s="41"/>
    </row>
    <row r="497" spans="1:6" ht="15.75">
      <c r="A497" s="3"/>
      <c r="B497" s="2"/>
      <c r="C497" s="16"/>
      <c r="D497" s="9"/>
      <c r="E497" s="9"/>
      <c r="F497" s="41"/>
    </row>
    <row r="498" spans="1:6" ht="15.75">
      <c r="A498" s="5" t="s">
        <v>43</v>
      </c>
      <c r="B498" s="39" t="s">
        <v>257</v>
      </c>
      <c r="C498" s="16" t="str">
        <f>'[5]LN 1.050.000đ-ND205'!O498:O499</f>
        <v>1KS3</v>
      </c>
      <c r="D498" s="9">
        <f>'LN 1.050.000đ-ND205'!N499</f>
        <v>171923.07692307694</v>
      </c>
      <c r="E498" s="9">
        <f>ROUND(D498*$E$5,0)</f>
        <v>40402</v>
      </c>
      <c r="F498" s="41">
        <f>D498+E498</f>
        <v>212325.07692307694</v>
      </c>
    </row>
    <row r="499" spans="1:6" ht="15.75">
      <c r="A499" s="3"/>
      <c r="B499" s="2"/>
      <c r="C499" s="16"/>
      <c r="D499" s="9"/>
      <c r="E499" s="9"/>
      <c r="F499" s="41"/>
    </row>
    <row r="500" spans="1:6" ht="15.75">
      <c r="A500" s="3"/>
      <c r="B500" s="2"/>
      <c r="C500" s="16"/>
      <c r="D500" s="9"/>
      <c r="E500" s="9"/>
      <c r="F500" s="41"/>
    </row>
    <row r="501" spans="1:6" ht="15.75">
      <c r="A501" s="28" t="s">
        <v>270</v>
      </c>
      <c r="B501" s="39" t="s">
        <v>206</v>
      </c>
      <c r="C501" s="16" t="str">
        <f>'[5]LN 1.050.000đ-ND205'!O501:O502</f>
        <v>1KS3</v>
      </c>
      <c r="D501" s="9">
        <f>'LN 1.050.000đ-ND205'!N502</f>
        <v>171923.07692307694</v>
      </c>
      <c r="E501" s="9">
        <f>ROUND(D501*$E$5,0)</f>
        <v>40402</v>
      </c>
      <c r="F501" s="41">
        <f>D501+E501</f>
        <v>212325.07692307694</v>
      </c>
    </row>
    <row r="502" spans="1:6" ht="15.75">
      <c r="A502" s="3"/>
      <c r="B502" s="2"/>
      <c r="C502" s="16"/>
      <c r="D502" s="9"/>
      <c r="E502" s="9"/>
      <c r="F502" s="41"/>
    </row>
    <row r="503" spans="1:6" ht="15.75">
      <c r="A503" s="3"/>
      <c r="B503" s="2"/>
      <c r="C503" s="16"/>
      <c r="D503" s="9"/>
      <c r="E503" s="9"/>
      <c r="F503" s="41"/>
    </row>
    <row r="504" spans="1:6" ht="15.75">
      <c r="A504" s="28" t="s">
        <v>271</v>
      </c>
      <c r="B504" s="39" t="s">
        <v>207</v>
      </c>
      <c r="C504" s="16" t="str">
        <f>'[5]LN 1.050.000đ-ND205'!O504:O505</f>
        <v>1KS3</v>
      </c>
      <c r="D504" s="9">
        <f>'LN 1.050.000đ-ND205'!N505</f>
        <v>171923.07692307694</v>
      </c>
      <c r="E504" s="9">
        <f>ROUND(D504*$E$5,0)</f>
        <v>40402</v>
      </c>
      <c r="F504" s="41">
        <f>D504+E504</f>
        <v>212325.07692307694</v>
      </c>
    </row>
    <row r="505" spans="1:6" ht="15.75">
      <c r="A505" s="31"/>
      <c r="B505" s="2"/>
      <c r="C505" s="16"/>
      <c r="D505" s="9"/>
      <c r="E505" s="9"/>
      <c r="F505" s="41"/>
    </row>
    <row r="506" spans="1:6" ht="15.75">
      <c r="A506" s="31"/>
      <c r="B506" s="2"/>
      <c r="C506" s="16"/>
      <c r="D506" s="9"/>
      <c r="E506" s="9"/>
      <c r="F506" s="41"/>
    </row>
    <row r="507" spans="1:6" ht="15.75">
      <c r="A507" s="28" t="s">
        <v>272</v>
      </c>
      <c r="B507" s="39" t="s">
        <v>90</v>
      </c>
      <c r="C507" s="16" t="str">
        <f>'[5]LN 1.050.000đ-ND205'!O507:O508</f>
        <v>1KS3</v>
      </c>
      <c r="D507" s="9">
        <f>'LN 1.050.000đ-ND205'!N508</f>
        <v>171923.07692307694</v>
      </c>
      <c r="E507" s="9">
        <f>ROUND(D507*$E$5,0)</f>
        <v>40402</v>
      </c>
      <c r="F507" s="41">
        <f>D507+E507</f>
        <v>212325.07692307694</v>
      </c>
    </row>
    <row r="508" spans="1:6" ht="15.75">
      <c r="A508" s="31"/>
      <c r="B508" s="45"/>
      <c r="C508" s="16"/>
      <c r="D508" s="9"/>
      <c r="E508" s="9"/>
      <c r="F508" s="41"/>
    </row>
    <row r="509" spans="1:6" ht="15.75">
      <c r="A509" s="31"/>
      <c r="B509" s="45"/>
      <c r="C509" s="16"/>
      <c r="D509" s="9"/>
      <c r="E509" s="9"/>
      <c r="F509" s="41"/>
    </row>
    <row r="510" spans="1:6" ht="15.75">
      <c r="A510" s="28" t="s">
        <v>273</v>
      </c>
      <c r="B510" s="2" t="s">
        <v>92</v>
      </c>
      <c r="C510" s="16" t="str">
        <f>'[5]LN 1.050.000đ-ND205'!O510:O511</f>
        <v>1KS3</v>
      </c>
      <c r="D510" s="9">
        <f>'LN 1.050.000đ-ND205'!N511</f>
        <v>171923.07692307694</v>
      </c>
      <c r="E510" s="9">
        <f>ROUND(D510*$E$5,0)</f>
        <v>40402</v>
      </c>
      <c r="F510" s="41">
        <f>D510+E510</f>
        <v>212325.07692307694</v>
      </c>
    </row>
    <row r="511" spans="1:6" ht="15.75">
      <c r="A511" s="31"/>
      <c r="B511" s="2"/>
      <c r="C511" s="16"/>
      <c r="D511" s="9"/>
      <c r="E511" s="9"/>
      <c r="F511" s="41"/>
    </row>
    <row r="512" spans="1:6" ht="15.75">
      <c r="A512" s="31"/>
      <c r="B512" s="2"/>
      <c r="C512" s="16"/>
      <c r="D512" s="9"/>
      <c r="E512" s="9"/>
      <c r="F512" s="41"/>
    </row>
    <row r="513" spans="1:6" ht="15.75">
      <c r="A513" s="28" t="s">
        <v>274</v>
      </c>
      <c r="B513" s="39" t="s">
        <v>261</v>
      </c>
      <c r="C513" s="16" t="str">
        <f>'[5]LN 1.050.000đ-ND205'!O513:O514</f>
        <v>1KS3</v>
      </c>
      <c r="D513" s="9">
        <f>'LN 1.050.000đ-ND205'!N514</f>
        <v>171923.07692307694</v>
      </c>
      <c r="E513" s="9">
        <f>ROUND(D513*$E$5,0)</f>
        <v>40402</v>
      </c>
      <c r="F513" s="41">
        <f>D513+E513</f>
        <v>212325.07692307694</v>
      </c>
    </row>
    <row r="514" spans="1:6" ht="15.75">
      <c r="A514" s="3"/>
      <c r="B514" s="2"/>
      <c r="C514" s="16"/>
      <c r="D514" s="9"/>
      <c r="E514" s="9"/>
      <c r="F514" s="41"/>
    </row>
    <row r="515" spans="1:6" ht="15.75">
      <c r="A515" s="3"/>
      <c r="B515" s="2"/>
      <c r="C515" s="16"/>
      <c r="D515" s="9"/>
      <c r="E515" s="9"/>
      <c r="F515" s="41"/>
    </row>
    <row r="516" spans="1:6" ht="15.75">
      <c r="A516" s="28" t="s">
        <v>275</v>
      </c>
      <c r="B516" s="18" t="s">
        <v>78</v>
      </c>
      <c r="C516" s="16" t="str">
        <f>'[5]LN 1.050.000đ-ND205'!O516:O517</f>
        <v>1KS3</v>
      </c>
      <c r="D516" s="9">
        <f>'LN 1.050.000đ-ND205'!N517</f>
        <v>171923.07692307694</v>
      </c>
      <c r="E516" s="9">
        <f>ROUND(D516*$E$5,0)</f>
        <v>40402</v>
      </c>
      <c r="F516" s="41">
        <f>D516+E516</f>
        <v>212325.07692307694</v>
      </c>
    </row>
    <row r="517" spans="1:6" ht="15.75">
      <c r="A517" s="3"/>
      <c r="B517" s="2"/>
      <c r="C517" s="16"/>
      <c r="D517" s="9"/>
      <c r="E517" s="9"/>
      <c r="F517" s="41"/>
    </row>
    <row r="518" spans="1:6" ht="15.75">
      <c r="A518" s="3"/>
      <c r="B518" s="2"/>
      <c r="C518" s="16"/>
      <c r="D518" s="9"/>
      <c r="E518" s="9"/>
      <c r="F518" s="41"/>
    </row>
    <row r="519" spans="1:6" ht="15.75">
      <c r="A519" s="28" t="s">
        <v>276</v>
      </c>
      <c r="B519" s="18" t="s">
        <v>266</v>
      </c>
      <c r="C519" s="16" t="str">
        <f>'[5]LN 1.050.000đ-ND205'!O519:O520</f>
        <v>1KS3</v>
      </c>
      <c r="D519" s="9">
        <f>'LN 1.050.000đ-ND205'!N520</f>
        <v>171923.07692307694</v>
      </c>
      <c r="E519" s="9">
        <f>ROUND(D519*$E$5,0)</f>
        <v>40402</v>
      </c>
      <c r="F519" s="41">
        <f>D519+E519</f>
        <v>212325.07692307694</v>
      </c>
    </row>
    <row r="520" spans="1:6" ht="15.75">
      <c r="A520" s="3"/>
      <c r="B520" s="2"/>
      <c r="C520" s="16"/>
      <c r="D520" s="9"/>
      <c r="E520" s="9"/>
      <c r="F520" s="41"/>
    </row>
    <row r="521" spans="1:6" ht="15.75">
      <c r="A521" s="3"/>
      <c r="B521" s="2"/>
      <c r="C521" s="16"/>
      <c r="D521" s="9"/>
      <c r="E521" s="9"/>
      <c r="F521" s="41"/>
    </row>
    <row r="522" spans="1:6" ht="15.75">
      <c r="A522" s="27" t="s">
        <v>277</v>
      </c>
      <c r="B522" s="48" t="s">
        <v>278</v>
      </c>
      <c r="C522" s="16"/>
      <c r="D522" s="9"/>
      <c r="E522" s="9"/>
      <c r="F522" s="41"/>
    </row>
    <row r="523" spans="1:6" ht="15.75">
      <c r="A523" s="28" t="s">
        <v>279</v>
      </c>
      <c r="B523" s="39" t="s">
        <v>205</v>
      </c>
      <c r="C523" s="16"/>
      <c r="D523" s="9"/>
      <c r="E523" s="9"/>
      <c r="F523" s="41"/>
    </row>
    <row r="524" spans="1:6" ht="15.75">
      <c r="A524" s="5" t="s">
        <v>43</v>
      </c>
      <c r="B524" s="39" t="s">
        <v>255</v>
      </c>
      <c r="C524" s="16" t="str">
        <f>'[5]LN 1.050.000đ-ND205'!O524:O525</f>
        <v>1KS4</v>
      </c>
      <c r="D524" s="9">
        <f>'LN 1.050.000đ-ND205'!N525</f>
        <v>190834.61538461538</v>
      </c>
      <c r="E524" s="9">
        <f>ROUND(D524*$E$5,0)</f>
        <v>44846</v>
      </c>
      <c r="F524" s="41">
        <f>D524+E524</f>
        <v>235680.61538461538</v>
      </c>
    </row>
    <row r="525" spans="1:6" ht="15.75">
      <c r="A525" s="31"/>
      <c r="B525" s="45"/>
      <c r="C525" s="16"/>
      <c r="D525" s="9"/>
      <c r="E525" s="9"/>
      <c r="F525" s="41"/>
    </row>
    <row r="526" spans="1:6" ht="15.75">
      <c r="A526" s="5"/>
      <c r="B526" s="39"/>
      <c r="C526" s="16"/>
      <c r="D526" s="9"/>
      <c r="E526" s="9"/>
      <c r="F526" s="41"/>
    </row>
    <row r="527" spans="1:6" ht="15.75">
      <c r="A527" s="5" t="s">
        <v>43</v>
      </c>
      <c r="B527" s="39" t="s">
        <v>256</v>
      </c>
      <c r="C527" s="16" t="str">
        <f>'[5]LN 1.050.000đ-ND205'!O527:O528</f>
        <v>1KS4</v>
      </c>
      <c r="D527" s="9">
        <f>'LN 1.050.000đ-ND205'!N528</f>
        <v>190834.61538461538</v>
      </c>
      <c r="E527" s="9">
        <f>ROUND(D527*$E$5,0)</f>
        <v>44846</v>
      </c>
      <c r="F527" s="41">
        <f>D527+E527</f>
        <v>235680.61538461538</v>
      </c>
    </row>
    <row r="528" spans="1:6" ht="15.75">
      <c r="A528" s="31"/>
      <c r="B528" s="45"/>
      <c r="C528" s="16"/>
      <c r="D528" s="9"/>
      <c r="E528" s="9"/>
      <c r="F528" s="41"/>
    </row>
    <row r="529" spans="1:6" ht="15.75">
      <c r="A529" s="28"/>
      <c r="B529" s="44"/>
      <c r="C529" s="16"/>
      <c r="D529" s="9"/>
      <c r="E529" s="9"/>
      <c r="F529" s="41"/>
    </row>
    <row r="530" spans="1:6" ht="15.75">
      <c r="A530" s="5" t="s">
        <v>43</v>
      </c>
      <c r="B530" s="39" t="s">
        <v>257</v>
      </c>
      <c r="C530" s="16" t="str">
        <f>'[5]LN 1.050.000đ-ND205'!O530:O531</f>
        <v>1KS4</v>
      </c>
      <c r="D530" s="9">
        <f>'LN 1.050.000đ-ND205'!N531</f>
        <v>190834.61538461538</v>
      </c>
      <c r="E530" s="9">
        <f>ROUND(D530*$E$5,0)</f>
        <v>44846</v>
      </c>
      <c r="F530" s="41">
        <f>D530+E530</f>
        <v>235680.61538461538</v>
      </c>
    </row>
    <row r="531" spans="1:6" ht="15.75">
      <c r="A531" s="3"/>
      <c r="B531" s="2"/>
      <c r="C531" s="16"/>
      <c r="D531" s="9"/>
      <c r="E531" s="9"/>
      <c r="F531" s="41"/>
    </row>
    <row r="532" spans="1:6" ht="15.75">
      <c r="A532" s="28"/>
      <c r="B532" s="44"/>
      <c r="C532" s="16"/>
      <c r="D532" s="9"/>
      <c r="E532" s="9"/>
      <c r="F532" s="41"/>
    </row>
    <row r="533" spans="1:6" ht="15.75">
      <c r="A533" s="28" t="s">
        <v>280</v>
      </c>
      <c r="B533" s="39" t="s">
        <v>206</v>
      </c>
      <c r="C533" s="16" t="str">
        <f>'[5]LN 1.050.000đ-ND205'!O533:O534</f>
        <v>1KS4</v>
      </c>
      <c r="D533" s="9">
        <f>'LN 1.050.000đ-ND205'!N534</f>
        <v>190834.61538461538</v>
      </c>
      <c r="E533" s="9">
        <f>ROUND(D533*$E$5,0)</f>
        <v>44846</v>
      </c>
      <c r="F533" s="41">
        <f>D533+E533</f>
        <v>235680.61538461538</v>
      </c>
    </row>
    <row r="534" spans="1:6" ht="15.75">
      <c r="A534" s="3"/>
      <c r="B534" s="2"/>
      <c r="C534" s="16"/>
      <c r="D534" s="9"/>
      <c r="E534" s="9"/>
      <c r="F534" s="41"/>
    </row>
    <row r="535" spans="1:6" ht="15.75">
      <c r="A535" s="28"/>
      <c r="B535" s="44"/>
      <c r="C535" s="16"/>
      <c r="D535" s="9"/>
      <c r="E535" s="9"/>
      <c r="F535" s="41"/>
    </row>
    <row r="536" spans="1:6" ht="15.75">
      <c r="A536" s="28" t="s">
        <v>281</v>
      </c>
      <c r="B536" s="39" t="s">
        <v>207</v>
      </c>
      <c r="C536" s="16" t="str">
        <f>'[5]LN 1.050.000đ-ND205'!O536:O537</f>
        <v>1KS4</v>
      </c>
      <c r="D536" s="9">
        <f>'LN 1.050.000đ-ND205'!N537</f>
        <v>190834.61538461538</v>
      </c>
      <c r="E536" s="9">
        <f>ROUND(D536*$E$5,0)</f>
        <v>44846</v>
      </c>
      <c r="F536" s="41">
        <f>D536+E536</f>
        <v>235680.61538461538</v>
      </c>
    </row>
    <row r="537" spans="1:6" ht="15.75">
      <c r="A537" s="3"/>
      <c r="B537" s="2"/>
      <c r="C537" s="16"/>
      <c r="D537" s="9"/>
      <c r="E537" s="9"/>
      <c r="F537" s="41"/>
    </row>
    <row r="538" spans="1:6" ht="15.75">
      <c r="A538" s="31"/>
      <c r="B538" s="45"/>
      <c r="C538" s="16"/>
      <c r="D538" s="9"/>
      <c r="E538" s="9"/>
      <c r="F538" s="41"/>
    </row>
    <row r="539" spans="1:6" ht="15.75">
      <c r="A539" s="28" t="s">
        <v>282</v>
      </c>
      <c r="B539" s="39" t="s">
        <v>261</v>
      </c>
      <c r="C539" s="16" t="str">
        <f>'[5]LN 1.050.000đ-ND205'!O539:O540</f>
        <v>1KS4</v>
      </c>
      <c r="D539" s="9">
        <f>'LN 1.050.000đ-ND205'!N540</f>
        <v>190834.61538461538</v>
      </c>
      <c r="E539" s="9">
        <f>ROUND(D539*$E$5,0)</f>
        <v>44846</v>
      </c>
      <c r="F539" s="41">
        <f>D539+E539</f>
        <v>235680.61538461538</v>
      </c>
    </row>
    <row r="540" spans="1:6" ht="15.75">
      <c r="A540" s="31"/>
      <c r="B540" s="2"/>
      <c r="C540" s="16"/>
      <c r="D540" s="9"/>
      <c r="E540" s="9"/>
      <c r="F540" s="41"/>
    </row>
    <row r="541" spans="1:6" ht="15.75">
      <c r="A541" s="85"/>
      <c r="B541" s="119"/>
      <c r="C541" s="16"/>
      <c r="D541" s="9"/>
      <c r="E541" s="9"/>
      <c r="F541" s="41"/>
    </row>
    <row r="542" spans="1:6" ht="15.75">
      <c r="A542" s="28" t="s">
        <v>283</v>
      </c>
      <c r="B542" s="39" t="s">
        <v>90</v>
      </c>
      <c r="C542" s="16" t="str">
        <f>'[5]LN 1.050.000đ-ND205'!O542:O543</f>
        <v>1KS4</v>
      </c>
      <c r="D542" s="9">
        <f>'LN 1.050.000đ-ND205'!N543</f>
        <v>190834.61538461538</v>
      </c>
      <c r="E542" s="9">
        <f>ROUND(D542*$E$5,0)</f>
        <v>44846</v>
      </c>
      <c r="F542" s="41">
        <f>D542+E542</f>
        <v>235680.61538461538</v>
      </c>
    </row>
    <row r="543" spans="1:6" ht="15.75">
      <c r="A543" s="3"/>
      <c r="B543" s="2"/>
      <c r="C543" s="16"/>
      <c r="D543" s="9"/>
      <c r="E543" s="9"/>
      <c r="F543" s="41"/>
    </row>
    <row r="544" spans="1:6" ht="15.75">
      <c r="A544" s="3"/>
      <c r="B544" s="50"/>
      <c r="C544" s="16"/>
      <c r="D544" s="9"/>
      <c r="E544" s="9"/>
      <c r="F544" s="41"/>
    </row>
    <row r="545" spans="1:6" ht="15.75">
      <c r="A545" s="28" t="s">
        <v>284</v>
      </c>
      <c r="B545" s="2" t="s">
        <v>92</v>
      </c>
      <c r="C545" s="16" t="str">
        <f>'[5]LN 1.050.000đ-ND205'!O545:O546</f>
        <v>1KS4</v>
      </c>
      <c r="D545" s="9">
        <f>'LN 1.050.000đ-ND205'!N546</f>
        <v>190834.61538461538</v>
      </c>
      <c r="E545" s="9">
        <f>ROUND(D545*$E$5,0)</f>
        <v>44846</v>
      </c>
      <c r="F545" s="41">
        <f>D545+E545</f>
        <v>235680.61538461538</v>
      </c>
    </row>
    <row r="546" spans="1:6" ht="15.75">
      <c r="A546" s="3"/>
      <c r="B546" s="51"/>
      <c r="C546" s="16"/>
      <c r="D546" s="9"/>
      <c r="E546" s="9"/>
      <c r="F546" s="41"/>
    </row>
    <row r="547" spans="1:6" ht="15.75">
      <c r="A547" s="3"/>
      <c r="B547" s="51"/>
      <c r="C547" s="16"/>
      <c r="D547" s="9"/>
      <c r="E547" s="9"/>
      <c r="F547" s="41"/>
    </row>
    <row r="548" spans="1:6" ht="15.75">
      <c r="A548" s="28" t="s">
        <v>285</v>
      </c>
      <c r="B548" s="18" t="s">
        <v>78</v>
      </c>
      <c r="C548" s="16" t="str">
        <f>'[5]LN 1.050.000đ-ND205'!O548:O549</f>
        <v>1KS4</v>
      </c>
      <c r="D548" s="9">
        <f>'LN 1.050.000đ-ND205'!N549</f>
        <v>190834.61538461538</v>
      </c>
      <c r="E548" s="9">
        <f>ROUND(D548*$E$5,0)</f>
        <v>44846</v>
      </c>
      <c r="F548" s="41">
        <f>D548+E548</f>
        <v>235680.61538461538</v>
      </c>
    </row>
    <row r="549" spans="1:6" ht="15.75">
      <c r="A549" s="31"/>
      <c r="B549" s="45"/>
      <c r="C549" s="16"/>
      <c r="D549" s="9"/>
      <c r="E549" s="9"/>
      <c r="F549" s="41"/>
    </row>
    <row r="550" spans="1:6" ht="15.75">
      <c r="A550" s="3"/>
      <c r="B550" s="2"/>
      <c r="C550" s="16"/>
      <c r="D550" s="9"/>
      <c r="E550" s="9"/>
      <c r="F550" s="41"/>
    </row>
    <row r="551" spans="1:6" ht="15.75">
      <c r="A551" s="28" t="s">
        <v>286</v>
      </c>
      <c r="B551" s="18" t="s">
        <v>266</v>
      </c>
      <c r="C551" s="16" t="str">
        <f>'[5]LN 1.050.000đ-ND205'!O551:O552</f>
        <v>1KS4</v>
      </c>
      <c r="D551" s="9">
        <f>'LN 1.050.000đ-ND205'!N552</f>
        <v>190834.61538461538</v>
      </c>
      <c r="E551" s="9">
        <f>ROUND(D551*$E$5,0)</f>
        <v>44846</v>
      </c>
      <c r="F551" s="41">
        <f>D551+E551</f>
        <v>235680.61538461538</v>
      </c>
    </row>
    <row r="552" spans="1:6" ht="15.75">
      <c r="A552" s="3"/>
      <c r="B552" s="2"/>
      <c r="C552" s="16"/>
      <c r="D552" s="9"/>
      <c r="E552" s="9"/>
      <c r="F552" s="41"/>
    </row>
    <row r="553" spans="1:6" ht="15.75">
      <c r="A553" s="3"/>
      <c r="B553" s="2"/>
      <c r="C553" s="16"/>
      <c r="D553" s="9"/>
      <c r="E553" s="9"/>
      <c r="F553" s="41"/>
    </row>
    <row r="554" spans="1:6" ht="15.75">
      <c r="A554" s="31" t="s">
        <v>287</v>
      </c>
      <c r="B554" s="4" t="s">
        <v>288</v>
      </c>
      <c r="C554" s="16" t="str">
        <f>'[5]LN 1.050.000đ-ND205'!O554:O555</f>
        <v>1KS3</v>
      </c>
      <c r="D554" s="9">
        <f>'LN 1.050.000đ-ND205'!N555</f>
        <v>171923.07692307694</v>
      </c>
      <c r="E554" s="9">
        <f>ROUND(D554*$E$5,0)</f>
        <v>40402</v>
      </c>
      <c r="F554" s="41">
        <f>D554+E554</f>
        <v>212325.07692307694</v>
      </c>
    </row>
    <row r="555" spans="1:6" ht="15.75">
      <c r="A555" s="3"/>
      <c r="B555" s="2"/>
      <c r="C555" s="16"/>
      <c r="D555" s="9"/>
      <c r="E555" s="9"/>
      <c r="F555" s="41"/>
    </row>
    <row r="556" spans="1:6" ht="15.75">
      <c r="A556" s="31"/>
      <c r="B556" s="45"/>
      <c r="C556" s="16"/>
      <c r="D556" s="9"/>
      <c r="E556" s="9"/>
      <c r="F556" s="41"/>
    </row>
    <row r="557" spans="1:6" ht="31.5">
      <c r="A557" s="32" t="s">
        <v>56</v>
      </c>
      <c r="B557" s="103" t="s">
        <v>289</v>
      </c>
      <c r="C557" s="16"/>
      <c r="D557" s="9"/>
      <c r="E557" s="9"/>
      <c r="F557" s="41"/>
    </row>
    <row r="558" spans="1:6" ht="15.75">
      <c r="A558" s="31" t="s">
        <v>290</v>
      </c>
      <c r="B558" s="45" t="s">
        <v>291</v>
      </c>
      <c r="C558" s="16"/>
      <c r="D558" s="9"/>
      <c r="E558" s="9"/>
      <c r="F558" s="41"/>
    </row>
    <row r="559" spans="1:6" ht="31.5">
      <c r="A559" s="3" t="s">
        <v>292</v>
      </c>
      <c r="B559" s="2" t="s">
        <v>293</v>
      </c>
      <c r="C559" s="16"/>
      <c r="D559" s="9"/>
      <c r="E559" s="9"/>
      <c r="F559" s="41"/>
    </row>
    <row r="560" spans="1:6" ht="15.75">
      <c r="A560" s="3"/>
      <c r="B560" s="2"/>
      <c r="C560" s="16"/>
      <c r="D560" s="9"/>
      <c r="E560" s="9"/>
      <c r="F560" s="41"/>
    </row>
    <row r="561" spans="1:6" ht="15.75">
      <c r="A561" s="3"/>
      <c r="B561" s="2"/>
      <c r="C561" s="16"/>
      <c r="D561" s="9"/>
      <c r="E561" s="9"/>
      <c r="F561" s="41"/>
    </row>
    <row r="562" spans="1:6" ht="15.75">
      <c r="A562" s="3" t="s">
        <v>294</v>
      </c>
      <c r="B562" s="2" t="s">
        <v>295</v>
      </c>
      <c r="C562" s="16" t="str">
        <f>'[5]LN 1.050.000đ-ND205'!O562:O563</f>
        <v>1KTV2</v>
      </c>
      <c r="D562" s="9">
        <f>'LN 1.050.000đ-ND205'!N563</f>
        <v>118053.84615384616</v>
      </c>
      <c r="E562" s="9">
        <f>ROUND(D562*$E$5,0)</f>
        <v>27743</v>
      </c>
      <c r="F562" s="41">
        <f>D562+E562</f>
        <v>145796.84615384616</v>
      </c>
    </row>
    <row r="563" spans="1:6" ht="15.75">
      <c r="A563" s="3"/>
      <c r="B563" s="2"/>
      <c r="C563" s="16"/>
      <c r="D563" s="9"/>
      <c r="E563" s="9"/>
      <c r="F563" s="41"/>
    </row>
    <row r="564" spans="1:6" ht="15.75">
      <c r="A564" s="3"/>
      <c r="B564" s="2"/>
      <c r="C564" s="16"/>
      <c r="D564" s="9"/>
      <c r="E564" s="9"/>
      <c r="F564" s="41"/>
    </row>
    <row r="565" spans="1:6" ht="15.75">
      <c r="A565" s="3" t="s">
        <v>296</v>
      </c>
      <c r="B565" s="2" t="s">
        <v>297</v>
      </c>
      <c r="C565" s="16" t="str">
        <f>'[5]LN 1.050.000đ-ND205'!O565:O566</f>
        <v>1KTV2</v>
      </c>
      <c r="D565" s="9">
        <f>'LN 1.050.000đ-ND205'!N566</f>
        <v>118053.84615384616</v>
      </c>
      <c r="E565" s="9">
        <f>ROUND(D565*$E$5,0)</f>
        <v>27743</v>
      </c>
      <c r="F565" s="41">
        <f>D565+E565</f>
        <v>145796.84615384616</v>
      </c>
    </row>
    <row r="566" spans="1:6" ht="15.75">
      <c r="A566" s="3"/>
      <c r="B566" s="2"/>
      <c r="C566" s="16"/>
      <c r="D566" s="9"/>
      <c r="E566" s="9"/>
      <c r="F566" s="41"/>
    </row>
    <row r="567" spans="1:6" ht="15.75">
      <c r="A567" s="3"/>
      <c r="B567" s="2"/>
      <c r="C567" s="16"/>
      <c r="D567" s="9"/>
      <c r="E567" s="9"/>
      <c r="F567" s="41"/>
    </row>
    <row r="568" spans="1:6" ht="15.75">
      <c r="A568" s="3" t="s">
        <v>298</v>
      </c>
      <c r="B568" s="2" t="s">
        <v>299</v>
      </c>
      <c r="C568" s="16" t="str">
        <f>'[5]LN 1.050.000đ-ND205'!O568:O569</f>
        <v>1KTV2</v>
      </c>
      <c r="D568" s="9">
        <f>'LN 1.050.000đ-ND205'!N569</f>
        <v>118053.84615384616</v>
      </c>
      <c r="E568" s="9">
        <f>ROUND(D568*$E$5,0)</f>
        <v>27743</v>
      </c>
      <c r="F568" s="41">
        <f>D568+E568</f>
        <v>145796.84615384616</v>
      </c>
    </row>
    <row r="569" spans="1:6" ht="15.75">
      <c r="A569" s="3"/>
      <c r="B569" s="2"/>
      <c r="C569" s="16"/>
      <c r="D569" s="9"/>
      <c r="E569" s="9"/>
      <c r="F569" s="41"/>
    </row>
    <row r="570" spans="1:6" ht="15.75">
      <c r="A570" s="3"/>
      <c r="B570" s="2"/>
      <c r="C570" s="16"/>
      <c r="D570" s="9"/>
      <c r="E570" s="9"/>
      <c r="F570" s="41"/>
    </row>
    <row r="571" spans="1:6" ht="15.75">
      <c r="A571" s="3" t="s">
        <v>300</v>
      </c>
      <c r="B571" s="2" t="s">
        <v>301</v>
      </c>
      <c r="C571" s="16" t="str">
        <f>'[5]LN 1.050.000đ-ND205'!O571:O572</f>
        <v>1KTV2</v>
      </c>
      <c r="D571" s="9">
        <f>'LN 1.050.000đ-ND205'!N572</f>
        <v>118053.84615384616</v>
      </c>
      <c r="E571" s="9">
        <f>ROUND(D571*$E$5,0)</f>
        <v>27743</v>
      </c>
      <c r="F571" s="41">
        <f>D571+E571</f>
        <v>145796.84615384616</v>
      </c>
    </row>
    <row r="572" spans="1:6" ht="15.75">
      <c r="A572" s="6"/>
      <c r="B572" s="45"/>
      <c r="C572" s="16"/>
      <c r="D572" s="9"/>
      <c r="E572" s="9"/>
      <c r="F572" s="41"/>
    </row>
    <row r="573" spans="1:6" ht="15.75">
      <c r="A573" s="3"/>
      <c r="B573" s="18"/>
      <c r="C573" s="16"/>
      <c r="D573" s="9"/>
      <c r="E573" s="9"/>
      <c r="F573" s="41"/>
    </row>
    <row r="574" spans="1:6" ht="15.75">
      <c r="A574" s="3" t="s">
        <v>302</v>
      </c>
      <c r="B574" s="2" t="s">
        <v>304</v>
      </c>
      <c r="C574" s="16" t="str">
        <f>'[5]LN 1.050.000đ-ND205'!O574:O575</f>
        <v>1KTV2</v>
      </c>
      <c r="D574" s="9">
        <f>'LN 1.050.000đ-ND205'!N575</f>
        <v>118053.84615384616</v>
      </c>
      <c r="E574" s="9">
        <f>ROUND(D574*$E$5,0)</f>
        <v>27743</v>
      </c>
      <c r="F574" s="41">
        <f>D574+E574</f>
        <v>145796.84615384616</v>
      </c>
    </row>
    <row r="575" spans="1:6" ht="15.75">
      <c r="A575" s="3"/>
      <c r="B575" s="18"/>
      <c r="C575" s="16"/>
      <c r="D575" s="9"/>
      <c r="E575" s="9"/>
      <c r="F575" s="41"/>
    </row>
    <row r="576" spans="1:6" ht="15.75">
      <c r="A576" s="3"/>
      <c r="B576" s="18"/>
      <c r="C576" s="16"/>
      <c r="D576" s="9"/>
      <c r="E576" s="9"/>
      <c r="F576" s="41"/>
    </row>
    <row r="577" spans="1:6" ht="15.75">
      <c r="A577" s="3" t="s">
        <v>303</v>
      </c>
      <c r="B577" s="2" t="s">
        <v>305</v>
      </c>
      <c r="C577" s="16" t="str">
        <f>'[5]LN 1.050.000đ-ND205'!O577:O578</f>
        <v>1KTV2</v>
      </c>
      <c r="D577" s="9">
        <f>'LN 1.050.000đ-ND205'!N578</f>
        <v>118053.84615384616</v>
      </c>
      <c r="E577" s="9">
        <f>ROUND(D577*$E$5,0)</f>
        <v>27743</v>
      </c>
      <c r="F577" s="41">
        <f>D577+E577</f>
        <v>145796.84615384616</v>
      </c>
    </row>
    <row r="578" spans="1:6" ht="15.75">
      <c r="A578" s="3"/>
      <c r="B578" s="18"/>
      <c r="C578" s="16"/>
      <c r="D578" s="9"/>
      <c r="E578" s="9"/>
      <c r="F578" s="41"/>
    </row>
    <row r="579" spans="1:6" ht="15.75">
      <c r="A579" s="31"/>
      <c r="B579" s="45"/>
      <c r="C579" s="16"/>
      <c r="D579" s="9"/>
      <c r="E579" s="9"/>
      <c r="F579" s="41"/>
    </row>
    <row r="580" spans="1:6" ht="15.75">
      <c r="A580" s="3" t="s">
        <v>306</v>
      </c>
      <c r="B580" s="2" t="s">
        <v>307</v>
      </c>
      <c r="C580" s="16" t="str">
        <f>'[5]LN 1.050.000đ-ND205'!O580:O581</f>
        <v>1KTV2</v>
      </c>
      <c r="D580" s="9">
        <f>'LN 1.050.000đ-ND205'!N581</f>
        <v>118053.84615384616</v>
      </c>
      <c r="E580" s="9">
        <f>ROUND(D580*$E$5,0)</f>
        <v>27743</v>
      </c>
      <c r="F580" s="41">
        <f>D580+E580</f>
        <v>145796.84615384616</v>
      </c>
    </row>
    <row r="581" spans="1:6" ht="15.75">
      <c r="A581" s="31"/>
      <c r="B581" s="45"/>
      <c r="C581" s="16"/>
      <c r="D581" s="9">
        <f>'LN 1.050.000đ-ND205'!N582</f>
        <v>0</v>
      </c>
      <c r="E581" s="9"/>
      <c r="F581" s="41"/>
    </row>
    <row r="582" spans="1:6" ht="15.75">
      <c r="A582" s="31"/>
      <c r="B582" s="45"/>
      <c r="C582" s="16"/>
      <c r="D582" s="9"/>
      <c r="E582" s="9"/>
      <c r="F582" s="41"/>
    </row>
    <row r="583" spans="1:6" ht="15.75">
      <c r="A583" s="3" t="s">
        <v>311</v>
      </c>
      <c r="B583" s="2" t="s">
        <v>312</v>
      </c>
      <c r="C583" s="16" t="str">
        <f>'[5]LN 1.050.000đ-ND205'!O583:O584</f>
        <v>1KS3</v>
      </c>
      <c r="D583" s="9">
        <f>'LN 1.050.000đ-ND205'!N584</f>
        <v>171923.07692307694</v>
      </c>
      <c r="E583" s="9">
        <f>ROUND(D583*$E$5,0)</f>
        <v>40402</v>
      </c>
      <c r="F583" s="41">
        <f>D583+E583</f>
        <v>212325.07692307694</v>
      </c>
    </row>
    <row r="584" spans="1:6" ht="15.75">
      <c r="A584" s="31"/>
      <c r="B584" s="45"/>
      <c r="C584" s="16"/>
      <c r="D584" s="9"/>
      <c r="E584" s="9"/>
      <c r="F584" s="41"/>
    </row>
    <row r="585" spans="1:6" ht="15.75">
      <c r="A585" s="31"/>
      <c r="B585" s="45"/>
      <c r="C585" s="16"/>
      <c r="D585" s="9"/>
      <c r="E585" s="9"/>
      <c r="F585" s="41"/>
    </row>
    <row r="586" spans="1:6" ht="15.75">
      <c r="A586" s="31" t="s">
        <v>308</v>
      </c>
      <c r="B586" s="45" t="s">
        <v>309</v>
      </c>
      <c r="C586" s="16"/>
      <c r="D586" s="9"/>
      <c r="E586" s="9"/>
      <c r="F586" s="41"/>
    </row>
    <row r="587" spans="1:6" ht="15.75">
      <c r="A587" s="31" t="s">
        <v>310</v>
      </c>
      <c r="B587" s="4" t="s">
        <v>186</v>
      </c>
      <c r="C587" s="16" t="str">
        <f>'[5]LN 1.050.000đ-ND205'!O587:O588</f>
        <v>1KS3</v>
      </c>
      <c r="D587" s="9">
        <f>'LN 1.050.000đ-ND205'!N588</f>
        <v>171923.07692307694</v>
      </c>
      <c r="E587" s="9">
        <f>ROUND(D587*$E$5,0)</f>
        <v>40402</v>
      </c>
      <c r="F587" s="41">
        <f>D587+E587</f>
        <v>212325.07692307694</v>
      </c>
    </row>
    <row r="588" spans="1:6" ht="15.75">
      <c r="A588" s="3"/>
      <c r="B588" s="2"/>
      <c r="C588" s="16"/>
      <c r="D588" s="9"/>
      <c r="E588" s="9"/>
      <c r="F588" s="41"/>
    </row>
    <row r="589" spans="1:6" ht="15.75">
      <c r="A589" s="3"/>
      <c r="B589" s="2"/>
      <c r="C589" s="16"/>
      <c r="D589" s="9"/>
      <c r="E589" s="9"/>
      <c r="F589" s="41"/>
    </row>
    <row r="590" spans="1:6" ht="15.75">
      <c r="A590" s="31" t="s">
        <v>313</v>
      </c>
      <c r="B590" s="4" t="s">
        <v>314</v>
      </c>
      <c r="C590" s="16"/>
      <c r="D590" s="9"/>
      <c r="E590" s="9"/>
      <c r="F590" s="41"/>
    </row>
    <row r="591" spans="1:6" ht="15.75">
      <c r="A591" s="3" t="s">
        <v>315</v>
      </c>
      <c r="B591" s="2" t="s">
        <v>316</v>
      </c>
      <c r="C591" s="16"/>
      <c r="D591" s="9"/>
      <c r="E591" s="9"/>
      <c r="F591" s="41"/>
    </row>
    <row r="592" spans="1:6" ht="15.75">
      <c r="A592" s="5" t="s">
        <v>43</v>
      </c>
      <c r="B592" s="2" t="s">
        <v>94</v>
      </c>
      <c r="C592" s="16" t="str">
        <f>'[5]LN 1.050.000đ-ND205'!O592:O593</f>
        <v>2KTV4</v>
      </c>
      <c r="D592" s="9">
        <f>'LN 1.050.000đ-ND205'!N593</f>
        <v>281953.8461538461</v>
      </c>
      <c r="E592" s="9">
        <f>ROUND(D592*$E$5,0)</f>
        <v>66259</v>
      </c>
      <c r="F592" s="41">
        <f>D592+E592</f>
        <v>348212.8461538461</v>
      </c>
    </row>
    <row r="593" spans="1:6" ht="15.75">
      <c r="A593" s="3"/>
      <c r="B593" s="2"/>
      <c r="C593" s="16"/>
      <c r="D593" s="9"/>
      <c r="E593" s="9"/>
      <c r="F593" s="41"/>
    </row>
    <row r="594" spans="1:6" ht="15.75">
      <c r="A594" s="3"/>
      <c r="B594" s="2"/>
      <c r="C594" s="16"/>
      <c r="D594" s="9"/>
      <c r="E594" s="9"/>
      <c r="F594" s="41"/>
    </row>
    <row r="595" spans="1:6" ht="15.75">
      <c r="A595" s="5" t="s">
        <v>43</v>
      </c>
      <c r="B595" s="39" t="s">
        <v>108</v>
      </c>
      <c r="C595" s="16" t="str">
        <f>'[5]LN 1.050.000đ-ND205'!O595:O596</f>
        <v>2KTV4</v>
      </c>
      <c r="D595" s="9">
        <f>'LN 1.050.000đ-ND205'!N596</f>
        <v>281953.8461538461</v>
      </c>
      <c r="E595" s="9">
        <f>ROUND(D595*$E$5,0)</f>
        <v>66259</v>
      </c>
      <c r="F595" s="41">
        <f>D595+E595</f>
        <v>348212.8461538461</v>
      </c>
    </row>
    <row r="596" spans="1:6" ht="15.75">
      <c r="A596" s="31"/>
      <c r="B596" s="45"/>
      <c r="C596" s="16"/>
      <c r="D596" s="9"/>
      <c r="E596" s="9"/>
      <c r="F596" s="41"/>
    </row>
    <row r="597" spans="1:6" ht="15.75">
      <c r="A597" s="31"/>
      <c r="B597" s="45"/>
      <c r="C597" s="16"/>
      <c r="D597" s="9"/>
      <c r="E597" s="9"/>
      <c r="F597" s="41"/>
    </row>
    <row r="598" spans="1:6" ht="15.75">
      <c r="A598" s="5" t="s">
        <v>43</v>
      </c>
      <c r="B598" s="2" t="s">
        <v>60</v>
      </c>
      <c r="C598" s="16" t="str">
        <f>'[5]LN 1.050.000đ-ND205'!O598:O599</f>
        <v>2KTV4</v>
      </c>
      <c r="D598" s="9">
        <f>'LN 1.050.000đ-ND205'!N599</f>
        <v>281953.8461538461</v>
      </c>
      <c r="E598" s="9">
        <f>ROUND(D598*$E$5,0)</f>
        <v>66259</v>
      </c>
      <c r="F598" s="41">
        <f>D598+E598</f>
        <v>348212.8461538461</v>
      </c>
    </row>
    <row r="599" spans="1:6" ht="15.75">
      <c r="A599" s="31"/>
      <c r="B599" s="45"/>
      <c r="C599" s="16"/>
      <c r="D599" s="9"/>
      <c r="E599" s="9"/>
      <c r="F599" s="41"/>
    </row>
    <row r="600" spans="1:6" ht="15.75">
      <c r="A600" s="31"/>
      <c r="B600" s="2"/>
      <c r="C600" s="16"/>
      <c r="D600" s="9"/>
      <c r="E600" s="9"/>
      <c r="F600" s="41"/>
    </row>
    <row r="601" spans="1:6" ht="15.75">
      <c r="A601" s="5" t="s">
        <v>43</v>
      </c>
      <c r="B601" s="2" t="s">
        <v>317</v>
      </c>
      <c r="C601" s="16" t="str">
        <f>'[5]LN 1.050.000đ-ND205'!O601:O602</f>
        <v>2KTV4</v>
      </c>
      <c r="D601" s="9">
        <f>'LN 1.050.000đ-ND205'!N602</f>
        <v>281953.8461538461</v>
      </c>
      <c r="E601" s="9">
        <f>ROUND(D601*$E$5,0)</f>
        <v>66259</v>
      </c>
      <c r="F601" s="41">
        <f>D601+E601</f>
        <v>348212.8461538461</v>
      </c>
    </row>
    <row r="602" spans="1:6" ht="15.75">
      <c r="A602" s="31"/>
      <c r="B602" s="45"/>
      <c r="C602" s="16"/>
      <c r="D602" s="9"/>
      <c r="E602" s="9"/>
      <c r="F602" s="41"/>
    </row>
    <row r="603" spans="1:6" ht="15.75">
      <c r="A603" s="31"/>
      <c r="B603" s="45"/>
      <c r="C603" s="16"/>
      <c r="D603" s="9"/>
      <c r="E603" s="9"/>
      <c r="F603" s="41"/>
    </row>
    <row r="604" spans="1:6" ht="15.75">
      <c r="A604" s="5" t="s">
        <v>43</v>
      </c>
      <c r="B604" s="2" t="s">
        <v>90</v>
      </c>
      <c r="C604" s="16" t="str">
        <f>'[5]LN 1.050.000đ-ND205'!O604:O605</f>
        <v>2KTV4</v>
      </c>
      <c r="D604" s="9">
        <f>'LN 1.050.000đ-ND205'!N605</f>
        <v>281953.8461538461</v>
      </c>
      <c r="E604" s="9">
        <f>ROUND(D604*$E$5,0)</f>
        <v>66259</v>
      </c>
      <c r="F604" s="41">
        <f>D604+E604</f>
        <v>348212.8461538461</v>
      </c>
    </row>
    <row r="605" spans="1:6" ht="15.75">
      <c r="A605" s="31"/>
      <c r="B605" s="45"/>
      <c r="C605" s="16"/>
      <c r="D605" s="9"/>
      <c r="E605" s="9"/>
      <c r="F605" s="41"/>
    </row>
    <row r="606" spans="1:6" ht="15.75">
      <c r="A606" s="3"/>
      <c r="B606" s="2"/>
      <c r="C606" s="16"/>
      <c r="D606" s="9"/>
      <c r="E606" s="9"/>
      <c r="F606" s="41"/>
    </row>
    <row r="607" spans="1:6" ht="15.75">
      <c r="A607" s="5" t="s">
        <v>43</v>
      </c>
      <c r="B607" s="2" t="s">
        <v>92</v>
      </c>
      <c r="C607" s="16" t="str">
        <f>'[5]LN 1.050.000đ-ND205'!O607:O608</f>
        <v>2KTV4</v>
      </c>
      <c r="D607" s="9">
        <f>'LN 1.050.000đ-ND205'!N608</f>
        <v>281953.8461538461</v>
      </c>
      <c r="E607" s="9">
        <f>ROUND(D607*$E$5,0)</f>
        <v>66259</v>
      </c>
      <c r="F607" s="41">
        <f>D607+E607</f>
        <v>348212.8461538461</v>
      </c>
    </row>
    <row r="608" spans="1:6" ht="15.75">
      <c r="A608" s="3"/>
      <c r="B608" s="2"/>
      <c r="C608" s="16"/>
      <c r="D608" s="9"/>
      <c r="E608" s="9"/>
      <c r="F608" s="41"/>
    </row>
    <row r="609" spans="1:6" ht="15.75">
      <c r="A609" s="28"/>
      <c r="B609" s="44"/>
      <c r="C609" s="16"/>
      <c r="D609" s="9"/>
      <c r="E609" s="9"/>
      <c r="F609" s="41"/>
    </row>
    <row r="610" spans="1:6" ht="15.75">
      <c r="A610" s="3" t="s">
        <v>318</v>
      </c>
      <c r="B610" s="2" t="s">
        <v>319</v>
      </c>
      <c r="C610" s="16" t="str">
        <f>'[5]LN 1.050.000đ-ND205'!O610:O611</f>
        <v>1KTV4</v>
      </c>
      <c r="D610" s="9">
        <f>'LN 1.050.000đ-ND205'!N611</f>
        <v>140976.92307692306</v>
      </c>
      <c r="E610" s="9">
        <f>ROUND(D610*$E$5,0)</f>
        <v>33130</v>
      </c>
      <c r="F610" s="41">
        <f>D610+E610</f>
        <v>174106.92307692306</v>
      </c>
    </row>
    <row r="611" spans="1:6" ht="15.75">
      <c r="A611" s="3"/>
      <c r="B611" s="2"/>
      <c r="C611" s="16"/>
      <c r="D611" s="9"/>
      <c r="E611" s="9"/>
      <c r="F611" s="41"/>
    </row>
    <row r="612" spans="1:6" ht="15.75">
      <c r="A612" s="3"/>
      <c r="B612" s="2"/>
      <c r="C612" s="16"/>
      <c r="D612" s="9"/>
      <c r="E612" s="9"/>
      <c r="F612" s="41"/>
    </row>
    <row r="613" spans="1:6" ht="15.75">
      <c r="A613" s="3" t="s">
        <v>320</v>
      </c>
      <c r="B613" s="2" t="s">
        <v>321</v>
      </c>
      <c r="C613" s="16" t="str">
        <f>'[5]LN 1.050.000đ-ND205'!O613:O614</f>
        <v>1KTV4</v>
      </c>
      <c r="D613" s="9">
        <f>'LN 1.050.000đ-ND205'!N614</f>
        <v>140976.92307692306</v>
      </c>
      <c r="E613" s="9">
        <f>ROUND(D613*$E$5,0)</f>
        <v>33130</v>
      </c>
      <c r="F613" s="41">
        <f>D613+E613</f>
        <v>174106.92307692306</v>
      </c>
    </row>
    <row r="614" spans="1:6" ht="15.75">
      <c r="A614" s="3"/>
      <c r="B614" s="2"/>
      <c r="C614" s="16"/>
      <c r="D614" s="9"/>
      <c r="E614" s="9"/>
      <c r="F614" s="41"/>
    </row>
    <row r="615" spans="1:6" ht="15.75">
      <c r="A615" s="3"/>
      <c r="B615" s="2"/>
      <c r="C615" s="16"/>
      <c r="D615" s="9"/>
      <c r="E615" s="9"/>
      <c r="F615" s="41"/>
    </row>
    <row r="616" spans="1:6" ht="15.75">
      <c r="A616" s="3" t="s">
        <v>322</v>
      </c>
      <c r="B616" s="2" t="s">
        <v>323</v>
      </c>
      <c r="C616" s="16"/>
      <c r="D616" s="9"/>
      <c r="E616" s="9"/>
      <c r="F616" s="41"/>
    </row>
    <row r="617" spans="1:6" ht="15.75">
      <c r="A617" s="5" t="s">
        <v>43</v>
      </c>
      <c r="B617" s="2" t="s">
        <v>324</v>
      </c>
      <c r="C617" s="16" t="str">
        <f>'[5]LN 1.050.000đ-ND205'!O617:O618</f>
        <v>1KS3</v>
      </c>
      <c r="D617" s="9">
        <f>'LN 1.050.000đ-ND205'!N618</f>
        <v>171923.07692307694</v>
      </c>
      <c r="E617" s="9">
        <f>ROUND(D617*$E$5,0)</f>
        <v>40402</v>
      </c>
      <c r="F617" s="41">
        <f>D617+E617</f>
        <v>212325.07692307694</v>
      </c>
    </row>
    <row r="618" spans="1:6" ht="15.75">
      <c r="A618" s="28"/>
      <c r="B618" s="44"/>
      <c r="C618" s="16"/>
      <c r="D618" s="9"/>
      <c r="E618" s="9"/>
      <c r="F618" s="41"/>
    </row>
    <row r="619" spans="1:6" ht="15.75">
      <c r="A619" s="3"/>
      <c r="B619" s="2"/>
      <c r="C619" s="16"/>
      <c r="D619" s="9"/>
      <c r="E619" s="9"/>
      <c r="F619" s="41"/>
    </row>
    <row r="620" spans="1:6" ht="15.75">
      <c r="A620" s="5" t="s">
        <v>43</v>
      </c>
      <c r="B620" s="2" t="s">
        <v>325</v>
      </c>
      <c r="C620" s="16" t="str">
        <f>'[5]LN 1.050.000đ-ND205'!O620:O621</f>
        <v>1KS3</v>
      </c>
      <c r="D620" s="9">
        <f>'LN 1.050.000đ-ND205'!N621</f>
        <v>171923.07692307694</v>
      </c>
      <c r="E620" s="9">
        <f>ROUND(D620*$E$5,0)</f>
        <v>40402</v>
      </c>
      <c r="F620" s="41">
        <f>D620+E620</f>
        <v>212325.07692307694</v>
      </c>
    </row>
    <row r="621" spans="1:6" ht="15.75">
      <c r="A621" s="31"/>
      <c r="B621" s="45"/>
      <c r="C621" s="16"/>
      <c r="D621" s="9"/>
      <c r="E621" s="9"/>
      <c r="F621" s="41"/>
    </row>
    <row r="622" spans="1:6" ht="15.75">
      <c r="A622" s="3"/>
      <c r="B622" s="2"/>
      <c r="C622" s="16"/>
      <c r="D622" s="9"/>
      <c r="E622" s="9"/>
      <c r="F622" s="41"/>
    </row>
    <row r="623" spans="1:6" ht="15.75">
      <c r="A623" s="5" t="s">
        <v>43</v>
      </c>
      <c r="B623" s="2" t="s">
        <v>326</v>
      </c>
      <c r="C623" s="16" t="str">
        <f>'[5]LN 1.050.000đ-ND205'!O623:O624</f>
        <v>1KS3</v>
      </c>
      <c r="D623" s="9">
        <f>'LN 1.050.000đ-ND205'!N624</f>
        <v>171923.07692307694</v>
      </c>
      <c r="E623" s="9">
        <f>ROUND(D623*$E$5,0)</f>
        <v>40402</v>
      </c>
      <c r="F623" s="41">
        <f>D623+E623</f>
        <v>212325.07692307694</v>
      </c>
    </row>
    <row r="624" spans="1:6" ht="15.75">
      <c r="A624" s="31"/>
      <c r="B624" s="45"/>
      <c r="C624" s="16"/>
      <c r="D624" s="9"/>
      <c r="E624" s="9"/>
      <c r="F624" s="41"/>
    </row>
    <row r="625" spans="1:6" ht="15.75">
      <c r="A625" s="3"/>
      <c r="B625" s="22"/>
      <c r="C625" s="16"/>
      <c r="D625" s="9"/>
      <c r="E625" s="9"/>
      <c r="F625" s="41"/>
    </row>
    <row r="626" spans="1:6" ht="15.75">
      <c r="A626" s="5" t="s">
        <v>43</v>
      </c>
      <c r="B626" s="2" t="s">
        <v>327</v>
      </c>
      <c r="C626" s="16" t="str">
        <f>'[5]LN 1.050.000đ-ND205'!O626:O627</f>
        <v>1KS3</v>
      </c>
      <c r="D626" s="9">
        <f>'LN 1.050.000đ-ND205'!N627</f>
        <v>171923.07692307694</v>
      </c>
      <c r="E626" s="9">
        <f>ROUND(D626*$E$5,0)</f>
        <v>40402</v>
      </c>
      <c r="F626" s="41">
        <f>D626+E626</f>
        <v>212325.07692307694</v>
      </c>
    </row>
    <row r="627" spans="1:6" ht="15.75">
      <c r="A627" s="85"/>
      <c r="B627" s="86"/>
      <c r="C627" s="16"/>
      <c r="D627" s="9"/>
      <c r="E627" s="9"/>
      <c r="F627" s="41"/>
    </row>
    <row r="628" spans="1:6" ht="15.75">
      <c r="A628" s="28"/>
      <c r="B628" s="44"/>
      <c r="C628" s="16"/>
      <c r="D628" s="9"/>
      <c r="E628" s="9"/>
      <c r="F628" s="41"/>
    </row>
    <row r="629" spans="1:6" ht="15.75">
      <c r="A629" s="5" t="s">
        <v>43</v>
      </c>
      <c r="B629" s="2" t="s">
        <v>328</v>
      </c>
      <c r="C629" s="16" t="str">
        <f>'[5]LN 1.050.000đ-ND205'!O629:O630</f>
        <v>1KS3</v>
      </c>
      <c r="D629" s="9">
        <f>'LN 1.050.000đ-ND205'!N630</f>
        <v>171923.07692307694</v>
      </c>
      <c r="E629" s="9">
        <f>ROUND(D629*$E$5,0)</f>
        <v>40402</v>
      </c>
      <c r="F629" s="41">
        <f>D629+E629</f>
        <v>212325.07692307694</v>
      </c>
    </row>
    <row r="630" spans="1:6" ht="15.75">
      <c r="A630" s="3"/>
      <c r="B630" s="18"/>
      <c r="C630" s="16"/>
      <c r="D630" s="9"/>
      <c r="E630" s="9"/>
      <c r="F630" s="41"/>
    </row>
    <row r="631" spans="1:6" ht="15.75">
      <c r="A631" s="27"/>
      <c r="B631" s="43"/>
      <c r="C631" s="16"/>
      <c r="D631" s="9"/>
      <c r="E631" s="9"/>
      <c r="F631" s="41"/>
    </row>
    <row r="632" spans="1:6" ht="15.75">
      <c r="A632" s="5" t="s">
        <v>43</v>
      </c>
      <c r="B632" s="2" t="s">
        <v>329</v>
      </c>
      <c r="C632" s="16" t="str">
        <f>'[5]LN 1.050.000đ-ND205'!O632:O633</f>
        <v>1KS4</v>
      </c>
      <c r="D632" s="9">
        <f>'LN 1.050.000đ-ND205'!N633</f>
        <v>190834.61538461538</v>
      </c>
      <c r="E632" s="9">
        <f>ROUND(D632*$E$5,0)</f>
        <v>44846</v>
      </c>
      <c r="F632" s="41">
        <f>D632+E632</f>
        <v>235680.61538461538</v>
      </c>
    </row>
    <row r="633" spans="1:6" ht="15.75">
      <c r="A633" s="31"/>
      <c r="B633" s="4"/>
      <c r="C633" s="16"/>
      <c r="D633" s="9"/>
      <c r="E633" s="9"/>
      <c r="F633" s="41"/>
    </row>
    <row r="634" spans="1:6" ht="15.75">
      <c r="A634" s="31"/>
      <c r="B634" s="45"/>
      <c r="C634" s="16"/>
      <c r="D634" s="9"/>
      <c r="E634" s="9"/>
      <c r="F634" s="41"/>
    </row>
    <row r="635" spans="1:6" ht="15.75">
      <c r="A635" s="5" t="s">
        <v>43</v>
      </c>
      <c r="B635" s="2" t="s">
        <v>330</v>
      </c>
      <c r="C635" s="16" t="str">
        <f>'[5]LN 1.050.000đ-ND205'!O635:O636</f>
        <v>1KS3</v>
      </c>
      <c r="D635" s="9">
        <f>'LN 1.050.000đ-ND205'!N636</f>
        <v>171923.07692307694</v>
      </c>
      <c r="E635" s="9">
        <f>ROUND(D635*$E$5,0)</f>
        <v>40402</v>
      </c>
      <c r="F635" s="41">
        <f>D635+E635</f>
        <v>212325.07692307694</v>
      </c>
    </row>
    <row r="636" spans="1:6" ht="15.75">
      <c r="A636" s="3"/>
      <c r="B636" s="18"/>
      <c r="C636" s="16"/>
      <c r="D636" s="9"/>
      <c r="E636" s="9"/>
      <c r="F636" s="41"/>
    </row>
    <row r="637" spans="1:6" ht="15.75">
      <c r="A637" s="31"/>
      <c r="B637" s="45"/>
      <c r="C637" s="16"/>
      <c r="D637" s="9"/>
      <c r="E637" s="9"/>
      <c r="F637" s="41"/>
    </row>
    <row r="638" spans="1:6" ht="22.5" customHeight="1">
      <c r="A638" s="3" t="s">
        <v>331</v>
      </c>
      <c r="B638" s="18" t="s">
        <v>332</v>
      </c>
      <c r="C638" s="16"/>
      <c r="D638" s="9"/>
      <c r="E638" s="9"/>
      <c r="F638" s="41"/>
    </row>
    <row r="639" spans="1:6" ht="24" customHeight="1">
      <c r="A639" s="5" t="s">
        <v>43</v>
      </c>
      <c r="B639" s="2" t="s">
        <v>333</v>
      </c>
      <c r="C639" s="16" t="str">
        <f>'[5]LN 1.050.000đ-ND205'!O639:O640</f>
        <v>1KTV4</v>
      </c>
      <c r="D639" s="9">
        <f>'LN 1.050.000đ-ND205'!N640</f>
        <v>140976.92307692306</v>
      </c>
      <c r="E639" s="9">
        <f>ROUND(D639*$E$5,0)</f>
        <v>33130</v>
      </c>
      <c r="F639" s="41">
        <f>D639+E639</f>
        <v>174106.92307692306</v>
      </c>
    </row>
    <row r="640" spans="1:6" ht="15.75">
      <c r="A640" s="3"/>
      <c r="B640" s="18"/>
      <c r="C640" s="16"/>
      <c r="D640" s="9"/>
      <c r="E640" s="9"/>
      <c r="F640" s="41"/>
    </row>
    <row r="641" spans="1:6" ht="15.75">
      <c r="A641" s="3"/>
      <c r="B641" s="18"/>
      <c r="C641" s="16"/>
      <c r="D641" s="9"/>
      <c r="E641" s="9"/>
      <c r="F641" s="41"/>
    </row>
    <row r="642" spans="1:6" ht="15.75">
      <c r="A642" s="5" t="s">
        <v>43</v>
      </c>
      <c r="B642" s="2" t="s">
        <v>334</v>
      </c>
      <c r="C642" s="16" t="str">
        <f>'[5]LN 1.050.000đ-ND205'!O642:O643</f>
        <v>1KTV4</v>
      </c>
      <c r="D642" s="9">
        <f>'LN 1.050.000đ-ND205'!N643</f>
        <v>140976.92307692306</v>
      </c>
      <c r="E642" s="9">
        <f>ROUND(D642*$E$5,0)</f>
        <v>33130</v>
      </c>
      <c r="F642" s="41">
        <f>D642+E642</f>
        <v>174106.92307692306</v>
      </c>
    </row>
    <row r="643" spans="1:6" ht="15.75">
      <c r="A643" s="31"/>
      <c r="B643" s="4"/>
      <c r="C643" s="16"/>
      <c r="D643" s="9"/>
      <c r="E643" s="9"/>
      <c r="F643" s="41"/>
    </row>
    <row r="644" spans="1:6" ht="15.75">
      <c r="A644" s="31"/>
      <c r="B644" s="4"/>
      <c r="C644" s="16"/>
      <c r="D644" s="9"/>
      <c r="E644" s="9"/>
      <c r="F644" s="41"/>
    </row>
    <row r="645" spans="1:6" ht="15.75">
      <c r="A645" s="5" t="s">
        <v>43</v>
      </c>
      <c r="B645" s="2" t="s">
        <v>335</v>
      </c>
      <c r="C645" s="16" t="str">
        <f>'[5]LN 1.050.000đ-ND205'!O645:O646</f>
        <v>1KTV4</v>
      </c>
      <c r="D645" s="9">
        <f>'LN 1.050.000đ-ND205'!N646</f>
        <v>140976.92307692306</v>
      </c>
      <c r="E645" s="9">
        <f>ROUND(D645*$E$5,0)</f>
        <v>33130</v>
      </c>
      <c r="F645" s="41">
        <f>D645+E645</f>
        <v>174106.92307692306</v>
      </c>
    </row>
    <row r="646" spans="1:6" ht="15.75">
      <c r="A646" s="31"/>
      <c r="B646" s="4"/>
      <c r="C646" s="16"/>
      <c r="D646" s="9"/>
      <c r="E646" s="9"/>
      <c r="F646" s="41"/>
    </row>
    <row r="647" spans="1:6" ht="15.75">
      <c r="A647" s="28"/>
      <c r="B647" s="44"/>
      <c r="C647" s="16"/>
      <c r="D647" s="9"/>
      <c r="E647" s="9"/>
      <c r="F647" s="41"/>
    </row>
    <row r="648" spans="1:6" ht="15.75">
      <c r="A648" s="3" t="s">
        <v>336</v>
      </c>
      <c r="B648" s="44" t="s">
        <v>337</v>
      </c>
      <c r="C648" s="16" t="str">
        <f>'[5]LN 1.050.000đ-ND205'!O648:O649</f>
        <v>1KS3</v>
      </c>
      <c r="D648" s="9">
        <f>'LN 1.050.000đ-ND205'!N649</f>
        <v>171923.07692307694</v>
      </c>
      <c r="E648" s="9">
        <f>ROUND(D648*$E$5,0)</f>
        <v>40402</v>
      </c>
      <c r="F648" s="41">
        <f>D648+E648</f>
        <v>212325.07692307694</v>
      </c>
    </row>
    <row r="649" spans="1:6" ht="15.75">
      <c r="A649" s="28"/>
      <c r="B649" s="39"/>
      <c r="C649" s="16"/>
      <c r="D649" s="9"/>
      <c r="E649" s="9"/>
      <c r="F649" s="41"/>
    </row>
    <row r="650" spans="1:6" ht="15.75">
      <c r="A650" s="3"/>
      <c r="B650" s="18"/>
      <c r="C650" s="16"/>
      <c r="D650" s="9"/>
      <c r="E650" s="9"/>
      <c r="F650" s="41"/>
    </row>
    <row r="651" spans="1:6" ht="15.75">
      <c r="A651" s="31" t="s">
        <v>338</v>
      </c>
      <c r="B651" s="45" t="s">
        <v>339</v>
      </c>
      <c r="C651" s="16" t="str">
        <f>'[5]LN 1.050.000đ-ND205'!O651:O652</f>
        <v>1KS3</v>
      </c>
      <c r="D651" s="9">
        <f>'LN 1.050.000đ-ND205'!N652</f>
        <v>171923.07692307694</v>
      </c>
      <c r="E651" s="9">
        <f>ROUND(D651*$E$5,0)</f>
        <v>40402</v>
      </c>
      <c r="F651" s="41">
        <f>D651+E651</f>
        <v>212325.07692307694</v>
      </c>
    </row>
    <row r="652" spans="1:6" ht="15.75">
      <c r="A652" s="31"/>
      <c r="B652" s="4"/>
      <c r="C652" s="16"/>
      <c r="D652" s="9"/>
      <c r="E652" s="9"/>
      <c r="F652" s="41"/>
    </row>
    <row r="653" spans="1:6" ht="15.75">
      <c r="A653" s="31"/>
      <c r="B653" s="4"/>
      <c r="C653" s="16"/>
      <c r="D653" s="9"/>
      <c r="E653" s="9"/>
      <c r="F653" s="41"/>
    </row>
    <row r="654" spans="1:6" ht="15.75">
      <c r="A654" s="31" t="s">
        <v>340</v>
      </c>
      <c r="B654" s="45" t="s">
        <v>341</v>
      </c>
      <c r="C654" s="16"/>
      <c r="D654" s="9"/>
      <c r="E654" s="9"/>
      <c r="F654" s="41"/>
    </row>
    <row r="655" spans="1:6" ht="15.75">
      <c r="A655" s="3" t="s">
        <v>342</v>
      </c>
      <c r="B655" s="18" t="s">
        <v>186</v>
      </c>
      <c r="C655" s="16" t="str">
        <f>'[5]LN 1.050.000đ-ND205'!O655:O656</f>
        <v>1KS3</v>
      </c>
      <c r="D655" s="9">
        <f>'LN 1.050.000đ-ND205'!N656</f>
        <v>171923.07692307694</v>
      </c>
      <c r="E655" s="9">
        <f>ROUND(D655*$E$5,0)</f>
        <v>40402</v>
      </c>
      <c r="F655" s="41">
        <f>D655+E655</f>
        <v>212325.07692307694</v>
      </c>
    </row>
    <row r="656" spans="1:6" ht="15.75">
      <c r="A656" s="3"/>
      <c r="B656" s="18"/>
      <c r="C656" s="16"/>
      <c r="D656" s="9"/>
      <c r="E656" s="9"/>
      <c r="F656" s="41"/>
    </row>
    <row r="657" spans="1:6" ht="15.75">
      <c r="A657" s="27"/>
      <c r="B657" s="43"/>
      <c r="C657" s="16"/>
      <c r="D657" s="9"/>
      <c r="E657" s="9"/>
      <c r="F657" s="41"/>
    </row>
    <row r="658" spans="1:6" ht="15.75">
      <c r="A658" s="3" t="s">
        <v>343</v>
      </c>
      <c r="B658" s="18" t="s">
        <v>344</v>
      </c>
      <c r="C658" s="16"/>
      <c r="D658" s="9"/>
      <c r="E658" s="9"/>
      <c r="F658" s="41"/>
    </row>
    <row r="659" spans="1:6" ht="15.75">
      <c r="A659" s="3" t="s">
        <v>345</v>
      </c>
      <c r="B659" s="39" t="s">
        <v>205</v>
      </c>
      <c r="C659" s="16"/>
      <c r="D659" s="9"/>
      <c r="E659" s="9"/>
      <c r="F659" s="41"/>
    </row>
    <row r="660" spans="1:6" ht="31.5">
      <c r="A660" s="5" t="s">
        <v>43</v>
      </c>
      <c r="B660" s="2" t="s">
        <v>346</v>
      </c>
      <c r="C660" s="16" t="str">
        <f>'[5]LN 1.050.000đ-ND205'!O660:O661</f>
        <v>1KS3</v>
      </c>
      <c r="D660" s="9">
        <f>'LN 1.050.000đ-ND205'!N661</f>
        <v>171923.07692307694</v>
      </c>
      <c r="E660" s="9">
        <f>ROUND(D660*$E$5,0)</f>
        <v>40402</v>
      </c>
      <c r="F660" s="41">
        <f>D660+E660</f>
        <v>212325.07692307694</v>
      </c>
    </row>
    <row r="661" spans="1:6" ht="15.75">
      <c r="A661" s="3"/>
      <c r="B661" s="18"/>
      <c r="C661" s="16"/>
      <c r="D661" s="9"/>
      <c r="E661" s="9"/>
      <c r="F661" s="41"/>
    </row>
    <row r="662" spans="1:6" ht="15.75">
      <c r="A662" s="3"/>
      <c r="B662" s="18"/>
      <c r="C662" s="16"/>
      <c r="D662" s="9"/>
      <c r="E662" s="9"/>
      <c r="F662" s="41"/>
    </row>
    <row r="663" spans="1:6" ht="15.75">
      <c r="A663" s="5" t="s">
        <v>43</v>
      </c>
      <c r="B663" s="2" t="s">
        <v>347</v>
      </c>
      <c r="C663" s="16" t="str">
        <f>'[5]LN 1.050.000đ-ND205'!O663:O664</f>
        <v>1KS3</v>
      </c>
      <c r="D663" s="9">
        <f>'LN 1.050.000đ-ND205'!N664</f>
        <v>171923.07692307694</v>
      </c>
      <c r="E663" s="9">
        <f>ROUND(D663*$E$5,0)</f>
        <v>40402</v>
      </c>
      <c r="F663" s="41">
        <f>D663+E663</f>
        <v>212325.07692307694</v>
      </c>
    </row>
    <row r="664" spans="1:6" ht="15.75">
      <c r="A664" s="3"/>
      <c r="B664" s="18"/>
      <c r="C664" s="16"/>
      <c r="D664" s="9"/>
      <c r="E664" s="9"/>
      <c r="F664" s="41"/>
    </row>
    <row r="665" spans="1:6" ht="15.75">
      <c r="A665" s="3"/>
      <c r="B665" s="18"/>
      <c r="C665" s="16"/>
      <c r="D665" s="9"/>
      <c r="E665" s="9"/>
      <c r="F665" s="41"/>
    </row>
    <row r="666" spans="1:6" ht="15.75">
      <c r="A666" s="5" t="s">
        <v>43</v>
      </c>
      <c r="B666" s="2" t="s">
        <v>348</v>
      </c>
      <c r="C666" s="16" t="str">
        <f>'[5]LN 1.050.000đ-ND205'!O666:O667</f>
        <v>1KS3</v>
      </c>
      <c r="D666" s="9">
        <f>'LN 1.050.000đ-ND205'!N667</f>
        <v>171923.07692307694</v>
      </c>
      <c r="E666" s="9">
        <f>ROUND(D666*$E$5,0)</f>
        <v>40402</v>
      </c>
      <c r="F666" s="41">
        <f>D666+E666</f>
        <v>212325.07692307694</v>
      </c>
    </row>
    <row r="667" spans="1:6" ht="15.75">
      <c r="A667" s="3"/>
      <c r="B667" s="22"/>
      <c r="C667" s="16"/>
      <c r="D667" s="9"/>
      <c r="E667" s="9"/>
      <c r="F667" s="41"/>
    </row>
    <row r="668" spans="1:6" ht="15.75">
      <c r="A668" s="3"/>
      <c r="B668" s="22"/>
      <c r="C668" s="16"/>
      <c r="D668" s="9"/>
      <c r="E668" s="9"/>
      <c r="F668" s="41"/>
    </row>
    <row r="669" spans="1:6" ht="15.75">
      <c r="A669" s="5" t="s">
        <v>43</v>
      </c>
      <c r="B669" s="2" t="s">
        <v>350</v>
      </c>
      <c r="C669" s="16" t="str">
        <f>'[5]LN 1.050.000đ-ND205'!O669:O670</f>
        <v>1KS3</v>
      </c>
      <c r="D669" s="9">
        <f>'LN 1.050.000đ-ND205'!N670</f>
        <v>171923.07692307694</v>
      </c>
      <c r="E669" s="9">
        <f>ROUND(D669*$E$5,0)</f>
        <v>40402</v>
      </c>
      <c r="F669" s="41">
        <f>D669+E669</f>
        <v>212325.07692307694</v>
      </c>
    </row>
    <row r="670" spans="1:6" ht="15.75">
      <c r="A670" s="31"/>
      <c r="B670" s="45"/>
      <c r="C670" s="16"/>
      <c r="D670" s="9"/>
      <c r="E670" s="9"/>
      <c r="F670" s="41"/>
    </row>
    <row r="671" spans="1:6" ht="15.75">
      <c r="A671" s="28"/>
      <c r="B671" s="44"/>
      <c r="C671" s="16"/>
      <c r="D671" s="9"/>
      <c r="E671" s="9"/>
      <c r="F671" s="41"/>
    </row>
    <row r="672" spans="1:6" ht="15.75">
      <c r="A672" s="3" t="s">
        <v>349</v>
      </c>
      <c r="B672" s="39" t="s">
        <v>206</v>
      </c>
      <c r="C672" s="16" t="str">
        <f>'[5]LN 1.050.000đ-ND205'!O672:O673</f>
        <v>1KS3</v>
      </c>
      <c r="D672" s="9">
        <f>'LN 1.050.000đ-ND205'!N673</f>
        <v>171923.07692307694</v>
      </c>
      <c r="E672" s="9">
        <f>ROUND(D672*$E$5,0)</f>
        <v>40402</v>
      </c>
      <c r="F672" s="41">
        <f>D672+E672</f>
        <v>212325.07692307694</v>
      </c>
    </row>
    <row r="673" spans="1:6" ht="15.75">
      <c r="A673" s="3"/>
      <c r="B673" s="18"/>
      <c r="C673" s="16"/>
      <c r="D673" s="9"/>
      <c r="E673" s="9"/>
      <c r="F673" s="41"/>
    </row>
    <row r="674" spans="1:6" ht="15.75">
      <c r="A674" s="27"/>
      <c r="B674" s="43"/>
      <c r="C674" s="16"/>
      <c r="D674" s="9"/>
      <c r="E674" s="9"/>
      <c r="F674" s="41"/>
    </row>
    <row r="675" spans="1:6" ht="15.75">
      <c r="A675" s="3" t="s">
        <v>351</v>
      </c>
      <c r="B675" s="39" t="s">
        <v>207</v>
      </c>
      <c r="C675" s="16"/>
      <c r="D675" s="9"/>
      <c r="E675" s="9"/>
      <c r="F675" s="41"/>
    </row>
    <row r="676" spans="1:6" ht="15.75">
      <c r="A676" s="5" t="s">
        <v>43</v>
      </c>
      <c r="B676" s="39" t="s">
        <v>352</v>
      </c>
      <c r="C676" s="16"/>
      <c r="D676" s="9"/>
      <c r="E676" s="9"/>
      <c r="F676" s="41"/>
    </row>
    <row r="677" spans="1:6" ht="15.75">
      <c r="A677" s="31"/>
      <c r="B677" s="45"/>
      <c r="C677" s="16"/>
      <c r="D677" s="9"/>
      <c r="E677" s="9"/>
      <c r="F677" s="41"/>
    </row>
    <row r="678" spans="1:6" ht="15.75">
      <c r="A678" s="31"/>
      <c r="B678" s="4"/>
      <c r="C678" s="16"/>
      <c r="D678" s="9"/>
      <c r="E678" s="9"/>
      <c r="F678" s="41"/>
    </row>
    <row r="679" spans="1:6" ht="15.75">
      <c r="A679" s="5" t="s">
        <v>43</v>
      </c>
      <c r="B679" s="39" t="s">
        <v>353</v>
      </c>
      <c r="C679" s="16" t="str">
        <f>'[5]LN 1.050.000đ-ND205'!O679:O680</f>
        <v>1KS3</v>
      </c>
      <c r="D679" s="9">
        <f>'LN 1.050.000đ-ND205'!N680</f>
        <v>171923.07692307694</v>
      </c>
      <c r="E679" s="9">
        <f>ROUND(D679*$E$5,0)</f>
        <v>40402</v>
      </c>
      <c r="F679" s="41">
        <f>D679+E679</f>
        <v>212325.07692307694</v>
      </c>
    </row>
    <row r="680" spans="1:6" ht="15.75">
      <c r="A680" s="31"/>
      <c r="B680" s="45"/>
      <c r="C680" s="16"/>
      <c r="D680" s="9"/>
      <c r="E680" s="9"/>
      <c r="F680" s="41"/>
    </row>
    <row r="681" spans="1:6" ht="15.75">
      <c r="A681" s="28"/>
      <c r="B681" s="44"/>
      <c r="C681" s="16"/>
      <c r="D681" s="9"/>
      <c r="E681" s="9"/>
      <c r="F681" s="41"/>
    </row>
    <row r="682" spans="1:6" ht="15.75">
      <c r="A682" s="5" t="s">
        <v>43</v>
      </c>
      <c r="B682" s="44" t="s">
        <v>354</v>
      </c>
      <c r="C682" s="16" t="str">
        <f>'[5]LN 1.050.000đ-ND205'!O682:O683</f>
        <v>1KS3</v>
      </c>
      <c r="D682" s="9">
        <f>'LN 1.050.000đ-ND205'!N683</f>
        <v>171923.07692307694</v>
      </c>
      <c r="E682" s="9">
        <f>ROUND(D682*$E$5,0)</f>
        <v>40402</v>
      </c>
      <c r="F682" s="41">
        <f>D682+E682</f>
        <v>212325.07692307694</v>
      </c>
    </row>
    <row r="683" spans="1:6" ht="15.75">
      <c r="A683" s="28"/>
      <c r="B683" s="44"/>
      <c r="C683" s="16"/>
      <c r="D683" s="9"/>
      <c r="E683" s="9"/>
      <c r="F683" s="41"/>
    </row>
    <row r="684" spans="1:6" ht="15.75">
      <c r="A684" s="28"/>
      <c r="B684" s="44"/>
      <c r="C684" s="16"/>
      <c r="D684" s="9"/>
      <c r="E684" s="9"/>
      <c r="F684" s="41"/>
    </row>
    <row r="685" spans="1:6" ht="15.75">
      <c r="A685" s="5" t="s">
        <v>43</v>
      </c>
      <c r="B685" s="39" t="s">
        <v>355</v>
      </c>
      <c r="C685" s="16" t="str">
        <f>'[5]LN 1.050.000đ-ND205'!O685:O686</f>
        <v>1KS3</v>
      </c>
      <c r="D685" s="9">
        <f>'LN 1.050.000đ-ND205'!N686</f>
        <v>171923.07692307694</v>
      </c>
      <c r="E685" s="9">
        <f>ROUND(D685*$E$5,0)</f>
        <v>40402</v>
      </c>
      <c r="F685" s="41">
        <f>D685+E685</f>
        <v>212325.07692307694</v>
      </c>
    </row>
    <row r="686" spans="1:6" ht="15.75">
      <c r="A686" s="3"/>
      <c r="B686" s="18"/>
      <c r="C686" s="16"/>
      <c r="D686" s="9"/>
      <c r="E686" s="9"/>
      <c r="F686" s="41"/>
    </row>
    <row r="687" spans="1:6" ht="15.75">
      <c r="A687" s="31"/>
      <c r="B687" s="45"/>
      <c r="C687" s="16"/>
      <c r="D687" s="9"/>
      <c r="E687" s="9"/>
      <c r="F687" s="41"/>
    </row>
    <row r="688" spans="1:6" ht="15.75">
      <c r="A688" s="3" t="s">
        <v>356</v>
      </c>
      <c r="B688" s="2" t="s">
        <v>90</v>
      </c>
      <c r="C688" s="16" t="str">
        <f>'[5]LN 1.050.000đ-ND205'!O688:O689</f>
        <v>1KTV4</v>
      </c>
      <c r="D688" s="9">
        <f>'LN 1.050.000đ-ND205'!N689</f>
        <v>140976.92307692306</v>
      </c>
      <c r="E688" s="9">
        <f>ROUND(D688*$E$5,0)</f>
        <v>33130</v>
      </c>
      <c r="F688" s="41">
        <f>D688+E688</f>
        <v>174106.92307692306</v>
      </c>
    </row>
    <row r="689" spans="1:6" ht="15.75">
      <c r="A689" s="31"/>
      <c r="B689" s="4"/>
      <c r="C689" s="16"/>
      <c r="D689" s="9"/>
      <c r="E689" s="9"/>
      <c r="F689" s="41"/>
    </row>
    <row r="690" spans="1:6" ht="15.75">
      <c r="A690" s="27"/>
      <c r="B690" s="43"/>
      <c r="C690" s="16"/>
      <c r="D690" s="9"/>
      <c r="E690" s="9"/>
      <c r="F690" s="41"/>
    </row>
    <row r="691" spans="1:6" ht="15.75">
      <c r="A691" s="3" t="s">
        <v>357</v>
      </c>
      <c r="B691" s="2" t="s">
        <v>92</v>
      </c>
      <c r="C691" s="16" t="str">
        <f>'[5]LN 1.050.000đ-ND205'!O691:O692</f>
        <v>1KS3</v>
      </c>
      <c r="D691" s="9">
        <f>'LN 1.050.000đ-ND205'!N692</f>
        <v>171923.07692307694</v>
      </c>
      <c r="E691" s="9">
        <f>ROUND(D691*$E$5,0)</f>
        <v>40402</v>
      </c>
      <c r="F691" s="41">
        <f>D691+E691</f>
        <v>212325.07692307694</v>
      </c>
    </row>
    <row r="692" spans="1:6" ht="15.75">
      <c r="A692" s="3"/>
      <c r="B692" s="18"/>
      <c r="C692" s="16"/>
      <c r="D692" s="9"/>
      <c r="E692" s="9"/>
      <c r="F692" s="41"/>
    </row>
    <row r="693" spans="1:6" ht="15.75">
      <c r="A693" s="27"/>
      <c r="B693" s="43"/>
      <c r="C693" s="16"/>
      <c r="D693" s="9"/>
      <c r="E693" s="9"/>
      <c r="F693" s="41"/>
    </row>
    <row r="694" spans="1:6" ht="15.75">
      <c r="A694" s="3" t="s">
        <v>358</v>
      </c>
      <c r="B694" s="18" t="s">
        <v>359</v>
      </c>
      <c r="C694" s="16" t="str">
        <f>'[5]LN 1.050.000đ-ND205'!O694:O695</f>
        <v>1KS3</v>
      </c>
      <c r="D694" s="9">
        <f>'LN 1.050.000đ-ND205'!N695</f>
        <v>171923.07692307694</v>
      </c>
      <c r="E694" s="9">
        <f>ROUND(D694*$E$5,0)</f>
        <v>40402</v>
      </c>
      <c r="F694" s="41">
        <f>D694+E694</f>
        <v>212325.07692307694</v>
      </c>
    </row>
    <row r="695" spans="1:6" ht="15.75">
      <c r="A695" s="3"/>
      <c r="B695" s="18"/>
      <c r="C695" s="16"/>
      <c r="D695" s="9"/>
      <c r="E695" s="9"/>
      <c r="F695" s="41"/>
    </row>
    <row r="696" spans="1:6" ht="15.75">
      <c r="A696" s="31"/>
      <c r="B696" s="45"/>
      <c r="C696" s="16"/>
      <c r="D696" s="9"/>
      <c r="E696" s="9"/>
      <c r="F696" s="41"/>
    </row>
    <row r="697" spans="1:6" ht="31.5">
      <c r="A697" s="31" t="s">
        <v>360</v>
      </c>
      <c r="B697" s="45" t="s">
        <v>361</v>
      </c>
      <c r="C697" s="16"/>
      <c r="D697" s="9"/>
      <c r="E697" s="9"/>
      <c r="F697" s="41"/>
    </row>
    <row r="698" spans="1:6" ht="15.75">
      <c r="A698" s="31" t="s">
        <v>362</v>
      </c>
      <c r="B698" s="4" t="s">
        <v>186</v>
      </c>
      <c r="C698" s="16" t="str">
        <f>'[5]LN 1.050.000đ-ND205'!O698:O699</f>
        <v>1KS3</v>
      </c>
      <c r="D698" s="9">
        <f>'LN 1.050.000đ-ND205'!N699</f>
        <v>171923.07692307694</v>
      </c>
      <c r="E698" s="9">
        <f>ROUND(D698*$E$5,0)</f>
        <v>40402</v>
      </c>
      <c r="F698" s="41">
        <f>D698+E698</f>
        <v>212325.07692307694</v>
      </c>
    </row>
    <row r="699" spans="1:6" ht="15.75">
      <c r="A699" s="31"/>
      <c r="B699" s="45"/>
      <c r="C699" s="16"/>
      <c r="D699" s="9"/>
      <c r="E699" s="9"/>
      <c r="F699" s="41"/>
    </row>
    <row r="700" spans="1:6" ht="15.75">
      <c r="A700" s="3"/>
      <c r="B700" s="18"/>
      <c r="C700" s="16"/>
      <c r="D700" s="9"/>
      <c r="E700" s="9"/>
      <c r="F700" s="41"/>
    </row>
    <row r="701" spans="1:6" ht="15.75">
      <c r="A701" s="31" t="s">
        <v>363</v>
      </c>
      <c r="B701" s="4" t="s">
        <v>364</v>
      </c>
      <c r="C701" s="16"/>
      <c r="D701" s="9"/>
      <c r="E701" s="9"/>
      <c r="F701" s="41"/>
    </row>
    <row r="702" spans="1:6" ht="15.75">
      <c r="A702" s="3" t="s">
        <v>365</v>
      </c>
      <c r="B702" s="18" t="s">
        <v>366</v>
      </c>
      <c r="C702" s="16" t="str">
        <f>'[5]LN 1.050.000đ-ND205'!O702:O703</f>
        <v>3KTV4</v>
      </c>
      <c r="D702" s="9">
        <f>'LN 1.050.000đ-ND205'!N703</f>
        <v>422930.76923076925</v>
      </c>
      <c r="E702" s="9">
        <f>ROUND(D702*$E$5,0)</f>
        <v>99389</v>
      </c>
      <c r="F702" s="41">
        <f>D702+E702</f>
        <v>522319.76923076925</v>
      </c>
    </row>
    <row r="703" spans="1:6" ht="15.75">
      <c r="A703" s="3"/>
      <c r="B703" s="22"/>
      <c r="C703" s="16"/>
      <c r="D703" s="9"/>
      <c r="E703" s="9"/>
      <c r="F703" s="41"/>
    </row>
    <row r="704" spans="1:6" ht="15.75">
      <c r="A704" s="3"/>
      <c r="B704" s="22"/>
      <c r="C704" s="16"/>
      <c r="D704" s="9"/>
      <c r="E704" s="9"/>
      <c r="F704" s="41"/>
    </row>
    <row r="705" spans="1:6" ht="15.75">
      <c r="A705" s="3" t="s">
        <v>368</v>
      </c>
      <c r="B705" s="18" t="s">
        <v>369</v>
      </c>
      <c r="C705" s="16" t="str">
        <f>'[5]LN 1.050.000đ-ND205'!O705:O706</f>
        <v>3KTV4</v>
      </c>
      <c r="D705" s="9">
        <f>'LN 1.050.000đ-ND205'!N706</f>
        <v>422930.76923076925</v>
      </c>
      <c r="E705" s="9">
        <f>ROUND(D705*$E$5,0)</f>
        <v>99389</v>
      </c>
      <c r="F705" s="41">
        <f>D705+E705</f>
        <v>522319.76923076925</v>
      </c>
    </row>
    <row r="706" spans="1:6" ht="15.75">
      <c r="A706" s="31"/>
      <c r="B706" s="48"/>
      <c r="C706" s="16"/>
      <c r="D706" s="9"/>
      <c r="E706" s="9"/>
      <c r="F706" s="41"/>
    </row>
    <row r="707" spans="1:6" ht="15.75">
      <c r="A707" s="28"/>
      <c r="B707" s="44"/>
      <c r="C707" s="16"/>
      <c r="D707" s="9"/>
      <c r="E707" s="9"/>
      <c r="F707" s="41"/>
    </row>
    <row r="708" spans="1:6" ht="15.75">
      <c r="A708" s="31" t="s">
        <v>370</v>
      </c>
      <c r="B708" s="4" t="s">
        <v>371</v>
      </c>
      <c r="C708" s="16" t="str">
        <f>'[5]LN 1.050.000đ-ND205'!O708:O709</f>
        <v>1KS3</v>
      </c>
      <c r="D708" s="9">
        <f>'LN 1.050.000đ-ND205'!N709</f>
        <v>171923.07692307694</v>
      </c>
      <c r="E708" s="9">
        <f>ROUND(D708*$E$5,0)</f>
        <v>40402</v>
      </c>
      <c r="F708" s="41">
        <f>D708+E708</f>
        <v>212325.07692307694</v>
      </c>
    </row>
    <row r="709" spans="1:6" ht="15.75">
      <c r="A709" s="3"/>
      <c r="B709" s="50"/>
      <c r="C709" s="16"/>
      <c r="D709" s="9"/>
      <c r="E709" s="9"/>
      <c r="F709" s="41"/>
    </row>
    <row r="710" spans="1:6" ht="15.75">
      <c r="A710" s="3"/>
      <c r="B710" s="51"/>
      <c r="C710" s="16"/>
      <c r="D710" s="9"/>
      <c r="E710" s="9"/>
      <c r="F710" s="41"/>
    </row>
    <row r="711" spans="1:6" ht="31.5">
      <c r="A711" s="31"/>
      <c r="B711" s="98" t="s">
        <v>372</v>
      </c>
      <c r="C711" s="16"/>
      <c r="D711" s="9"/>
      <c r="E711" s="9"/>
      <c r="F711" s="41"/>
    </row>
    <row r="712" spans="1:6" ht="31.5">
      <c r="A712" s="32" t="s">
        <v>18</v>
      </c>
      <c r="B712" s="103" t="s">
        <v>373</v>
      </c>
      <c r="C712" s="16"/>
      <c r="D712" s="9"/>
      <c r="E712" s="9"/>
      <c r="F712" s="41"/>
    </row>
    <row r="713" spans="1:6" ht="31.5">
      <c r="A713" s="102" t="s">
        <v>180</v>
      </c>
      <c r="B713" s="45" t="s">
        <v>374</v>
      </c>
      <c r="C713" s="16"/>
      <c r="D713" s="9"/>
      <c r="E713" s="9"/>
      <c r="F713" s="41"/>
    </row>
    <row r="714" spans="1:6" ht="15.75">
      <c r="A714" s="120" t="s">
        <v>375</v>
      </c>
      <c r="B714" s="2" t="s">
        <v>94</v>
      </c>
      <c r="C714" s="16"/>
      <c r="D714" s="9"/>
      <c r="E714" s="9"/>
      <c r="F714" s="41"/>
    </row>
    <row r="715" spans="1:6" ht="15.75">
      <c r="A715" s="120" t="s">
        <v>376</v>
      </c>
      <c r="B715" s="2" t="s">
        <v>377</v>
      </c>
      <c r="C715" s="16" t="str">
        <f>'[5]LN 1.050.000đ-ND205'!O715:O716</f>
        <v>2KS4</v>
      </c>
      <c r="D715" s="9">
        <f>'LN 1.050.000đ-ND205'!N716</f>
        <v>381669.23076923075</v>
      </c>
      <c r="E715" s="9">
        <f>ROUND(D715*$E$5,0)</f>
        <v>89692</v>
      </c>
      <c r="F715" s="41">
        <f>D715+E715</f>
        <v>471361.23076923075</v>
      </c>
    </row>
    <row r="716" spans="1:6" ht="15.75">
      <c r="A716" s="3"/>
      <c r="B716" s="2"/>
      <c r="C716" s="16"/>
      <c r="D716" s="9"/>
      <c r="E716" s="9"/>
      <c r="F716" s="41"/>
    </row>
    <row r="717" spans="1:6" ht="15.75">
      <c r="A717" s="3"/>
      <c r="B717" s="2"/>
      <c r="C717" s="16"/>
      <c r="D717" s="9"/>
      <c r="E717" s="9">
        <f>ROUND(D717*$E$5,0)</f>
        <v>0</v>
      </c>
      <c r="F717" s="41"/>
    </row>
    <row r="718" spans="1:6" ht="15.75">
      <c r="A718" s="120" t="s">
        <v>379</v>
      </c>
      <c r="B718" s="2" t="s">
        <v>380</v>
      </c>
      <c r="C718" s="16" t="str">
        <f>'[5]LN 1.050.000đ-ND205'!O718:O719</f>
        <v>2KS4</v>
      </c>
      <c r="D718" s="9">
        <f>'LN 1.050.000đ-ND205'!N719</f>
        <v>381669.23076923075</v>
      </c>
      <c r="E718" s="9">
        <f>ROUND(D718*$E$5,0)</f>
        <v>89692</v>
      </c>
      <c r="F718" s="41">
        <f>D718+E718</f>
        <v>471361.23076923075</v>
      </c>
    </row>
    <row r="719" spans="1:6" ht="15.75">
      <c r="A719" s="31"/>
      <c r="B719" s="45"/>
      <c r="C719" s="16"/>
      <c r="D719" s="9"/>
      <c r="E719" s="9"/>
      <c r="F719" s="41"/>
    </row>
    <row r="720" spans="1:6" ht="15.75">
      <c r="A720" s="3"/>
      <c r="B720" s="2"/>
      <c r="C720" s="16"/>
      <c r="D720" s="9"/>
      <c r="E720" s="9"/>
      <c r="F720" s="41"/>
    </row>
    <row r="721" spans="1:6" ht="15.75">
      <c r="A721" s="120" t="s">
        <v>381</v>
      </c>
      <c r="B721" s="2" t="s">
        <v>202</v>
      </c>
      <c r="C721" s="16" t="str">
        <f>'[5]LN 1.050.000đ-ND205'!O721:O722</f>
        <v>2KS4</v>
      </c>
      <c r="D721" s="9">
        <f>'LN 1.050.000đ-ND205'!N722</f>
        <v>381669.23076923075</v>
      </c>
      <c r="E721" s="9">
        <f>ROUND(D721*$E$5,0)</f>
        <v>89692</v>
      </c>
      <c r="F721" s="41">
        <f>D721+E721</f>
        <v>471361.23076923075</v>
      </c>
    </row>
    <row r="722" spans="1:6" ht="15.75">
      <c r="A722" s="3"/>
      <c r="B722" s="2"/>
      <c r="C722" s="16"/>
      <c r="D722" s="9"/>
      <c r="E722" s="9"/>
      <c r="F722" s="41"/>
    </row>
    <row r="723" spans="1:6" ht="15.75">
      <c r="A723" s="3"/>
      <c r="B723" s="2"/>
      <c r="C723" s="16"/>
      <c r="D723" s="9"/>
      <c r="E723" s="9"/>
      <c r="F723" s="41"/>
    </row>
    <row r="724" spans="1:6" ht="15.75">
      <c r="A724" s="120" t="s">
        <v>382</v>
      </c>
      <c r="B724" s="2" t="s">
        <v>195</v>
      </c>
      <c r="C724" s="16"/>
      <c r="D724" s="9"/>
      <c r="E724" s="9"/>
      <c r="F724" s="41"/>
    </row>
    <row r="725" spans="1:6" ht="15.75">
      <c r="A725" s="3"/>
      <c r="B725" s="2"/>
      <c r="C725" s="16"/>
      <c r="D725" s="9"/>
      <c r="E725" s="9"/>
      <c r="F725" s="41"/>
    </row>
    <row r="726" spans="1:6" ht="15.75">
      <c r="A726" s="28"/>
      <c r="B726" s="44"/>
      <c r="C726" s="16"/>
      <c r="D726" s="9"/>
      <c r="E726" s="9"/>
      <c r="F726" s="41"/>
    </row>
    <row r="727" spans="1:6" ht="15.75">
      <c r="A727" s="120" t="s">
        <v>383</v>
      </c>
      <c r="B727" s="2" t="s">
        <v>60</v>
      </c>
      <c r="C727" s="16" t="str">
        <f>'[5]LN 1.050.000đ-ND205'!O727:O728</f>
        <v>2KS4</v>
      </c>
      <c r="D727" s="9">
        <f>'LN 1.050.000đ-ND205'!N728</f>
        <v>381669.23076923075</v>
      </c>
      <c r="E727" s="9">
        <f>ROUND(D727*$E$5,0)</f>
        <v>89692</v>
      </c>
      <c r="F727" s="41">
        <f>D727+E727</f>
        <v>471361.23076923075</v>
      </c>
    </row>
    <row r="728" spans="1:6" ht="15.75">
      <c r="A728" s="3"/>
      <c r="B728" s="2"/>
      <c r="C728" s="16"/>
      <c r="D728" s="9"/>
      <c r="E728" s="9"/>
      <c r="F728" s="41"/>
    </row>
    <row r="729" spans="1:6" ht="15.75">
      <c r="A729" s="27"/>
      <c r="B729" s="44"/>
      <c r="C729" s="16"/>
      <c r="D729" s="9"/>
      <c r="E729" s="9"/>
      <c r="F729" s="41"/>
    </row>
    <row r="730" spans="1:6" ht="15.75">
      <c r="A730" s="120" t="s">
        <v>384</v>
      </c>
      <c r="B730" s="2" t="s">
        <v>355</v>
      </c>
      <c r="C730" s="16" t="str">
        <f>'[5]LN 1.050.000đ-ND205'!O730:O731</f>
        <v>2KS4</v>
      </c>
      <c r="D730" s="9">
        <f>'LN 1.050.000đ-ND205'!N731</f>
        <v>381669.23076923075</v>
      </c>
      <c r="E730" s="9">
        <f>ROUND(D730*$E$5,0)</f>
        <v>89692</v>
      </c>
      <c r="F730" s="41">
        <f>D730+E730</f>
        <v>471361.23076923075</v>
      </c>
    </row>
    <row r="731" spans="1:6" ht="15.75">
      <c r="A731" s="31"/>
      <c r="B731" s="2"/>
      <c r="C731" s="16"/>
      <c r="D731" s="9"/>
      <c r="E731" s="9"/>
      <c r="F731" s="41"/>
    </row>
    <row r="732" spans="1:6" ht="15.75">
      <c r="A732" s="27"/>
      <c r="B732" s="44"/>
      <c r="C732" s="16"/>
      <c r="D732" s="9"/>
      <c r="E732" s="9"/>
      <c r="F732" s="41"/>
    </row>
    <row r="733" spans="1:6" ht="15.75">
      <c r="A733" s="120" t="s">
        <v>385</v>
      </c>
      <c r="B733" s="2" t="s">
        <v>386</v>
      </c>
      <c r="C733" s="16" t="str">
        <f>'[5]LN 1.050.000đ-ND205'!O733:O734</f>
        <v>2KS4</v>
      </c>
      <c r="D733" s="9">
        <f>'LN 1.050.000đ-ND205'!N734</f>
        <v>381669.23076923075</v>
      </c>
      <c r="E733" s="9">
        <f>ROUND(D733*$E$5,0)</f>
        <v>89692</v>
      </c>
      <c r="F733" s="41">
        <f>D733+E733</f>
        <v>471361.23076923075</v>
      </c>
    </row>
    <row r="734" spans="1:6" ht="15.75">
      <c r="A734" s="31"/>
      <c r="B734" s="2"/>
      <c r="C734" s="16"/>
      <c r="D734" s="9"/>
      <c r="E734" s="9"/>
      <c r="F734" s="41"/>
    </row>
    <row r="735" spans="1:6" ht="15.75">
      <c r="A735" s="31"/>
      <c r="B735" s="2"/>
      <c r="C735" s="16"/>
      <c r="D735" s="9"/>
      <c r="E735" s="9"/>
      <c r="F735" s="41"/>
    </row>
    <row r="736" spans="1:6" ht="15.75">
      <c r="A736" s="120" t="s">
        <v>387</v>
      </c>
      <c r="B736" s="2" t="s">
        <v>201</v>
      </c>
      <c r="C736" s="16" t="str">
        <f>'[5]LN 1.050.000đ-ND205'!O736:O737</f>
        <v>2KS4</v>
      </c>
      <c r="D736" s="9">
        <f>'LN 1.050.000đ-ND205'!N737</f>
        <v>381669.23076923075</v>
      </c>
      <c r="E736" s="9">
        <f>ROUND(D736*$E$5,0)</f>
        <v>89692</v>
      </c>
      <c r="F736" s="41">
        <f>D736+E736</f>
        <v>471361.23076923075</v>
      </c>
    </row>
    <row r="737" spans="1:6" ht="15.75">
      <c r="A737" s="31"/>
      <c r="B737" s="2"/>
      <c r="C737" s="16"/>
      <c r="D737" s="9"/>
      <c r="E737" s="9"/>
      <c r="F737" s="41"/>
    </row>
    <row r="738" spans="1:6" ht="15.75">
      <c r="A738" s="27"/>
      <c r="B738" s="44"/>
      <c r="C738" s="16"/>
      <c r="D738" s="9"/>
      <c r="E738" s="9"/>
      <c r="F738" s="41"/>
    </row>
    <row r="739" spans="1:6" ht="15.75">
      <c r="A739" s="120" t="s">
        <v>388</v>
      </c>
      <c r="B739" s="18" t="s">
        <v>78</v>
      </c>
      <c r="C739" s="16" t="str">
        <f>'[5]LN 1.050.000đ-ND205'!O739:O740</f>
        <v>2KS4</v>
      </c>
      <c r="D739" s="9">
        <f>'LN 1.050.000đ-ND205'!N740</f>
        <v>381669.23076923075</v>
      </c>
      <c r="E739" s="9">
        <f>ROUND(D739*$E$5,0)</f>
        <v>89692</v>
      </c>
      <c r="F739" s="41">
        <f>D739+E739</f>
        <v>471361.23076923075</v>
      </c>
    </row>
    <row r="740" spans="1:6" ht="15.75">
      <c r="A740" s="31"/>
      <c r="B740" s="2"/>
      <c r="C740" s="16"/>
      <c r="D740" s="9"/>
      <c r="E740" s="9"/>
      <c r="F740" s="41"/>
    </row>
    <row r="741" spans="1:6" ht="15.75">
      <c r="A741" s="85"/>
      <c r="B741" s="86"/>
      <c r="C741" s="16"/>
      <c r="D741" s="9"/>
      <c r="E741" s="9"/>
      <c r="F741" s="41"/>
    </row>
    <row r="742" spans="1:6" ht="15.75">
      <c r="A742" s="120" t="s">
        <v>389</v>
      </c>
      <c r="B742" s="2" t="s">
        <v>90</v>
      </c>
      <c r="C742" s="16" t="str">
        <f>'[5]LN 1.050.000đ-ND205'!O742:O743</f>
        <v>2KS2</v>
      </c>
      <c r="D742" s="9">
        <f>'LN 1.050.000đ-ND205'!N743</f>
        <v>306023.07692307694</v>
      </c>
      <c r="E742" s="9">
        <f>ROUND(D742*$E$5,0)</f>
        <v>71915</v>
      </c>
      <c r="F742" s="41">
        <f>D742+E742</f>
        <v>377938.07692307694</v>
      </c>
    </row>
    <row r="743" spans="1:6" ht="15.75">
      <c r="A743" s="3"/>
      <c r="B743" s="2"/>
      <c r="C743" s="16"/>
      <c r="D743" s="9"/>
      <c r="E743" s="9"/>
      <c r="F743" s="41"/>
    </row>
    <row r="744" spans="1:6" ht="15.75">
      <c r="A744" s="3"/>
      <c r="B744" s="2"/>
      <c r="C744" s="16"/>
      <c r="D744" s="9"/>
      <c r="E744" s="9"/>
      <c r="F744" s="41"/>
    </row>
    <row r="745" spans="1:6" ht="15.75">
      <c r="A745" s="120" t="s">
        <v>391</v>
      </c>
      <c r="B745" s="2" t="s">
        <v>92</v>
      </c>
      <c r="C745" s="16" t="str">
        <f>'[5]LN 1.050.000đ-ND205'!O745:O746</f>
        <v>2KS3</v>
      </c>
      <c r="D745" s="9">
        <f>'LN 1.050.000đ-ND205'!N746</f>
        <v>343846.1538461539</v>
      </c>
      <c r="E745" s="9">
        <f>ROUND(D745*$E$5,0)</f>
        <v>80804</v>
      </c>
      <c r="F745" s="41">
        <f>D745+E745</f>
        <v>424650.1538461539</v>
      </c>
    </row>
    <row r="746" spans="1:6" ht="15.75">
      <c r="A746" s="3"/>
      <c r="B746" s="2"/>
      <c r="C746" s="16"/>
      <c r="D746" s="9"/>
      <c r="E746" s="9"/>
      <c r="F746" s="41"/>
    </row>
    <row r="747" spans="1:6" ht="15.75">
      <c r="A747" s="31"/>
      <c r="B747" s="2"/>
      <c r="C747" s="16"/>
      <c r="D747" s="9"/>
      <c r="E747" s="9"/>
      <c r="F747" s="41"/>
    </row>
    <row r="748" spans="1:6" ht="15.75">
      <c r="A748" s="120" t="s">
        <v>392</v>
      </c>
      <c r="B748" s="18" t="s">
        <v>393</v>
      </c>
      <c r="C748" s="16" t="str">
        <f>'[5]LN 1.050.000đ-ND205'!O748:O749</f>
        <v>2KS2</v>
      </c>
      <c r="D748" s="9">
        <f>'LN 1.050.000đ-ND205'!N749</f>
        <v>306023.07692307694</v>
      </c>
      <c r="E748" s="9">
        <f>ROUND(D748*$E$5,0)</f>
        <v>71915</v>
      </c>
      <c r="F748" s="41">
        <f>D748+E748</f>
        <v>377938.07692307694</v>
      </c>
    </row>
    <row r="749" spans="1:6" ht="15.75">
      <c r="A749" s="3"/>
      <c r="B749" s="2"/>
      <c r="C749" s="16"/>
      <c r="D749" s="9"/>
      <c r="E749" s="9"/>
      <c r="F749" s="41"/>
    </row>
    <row r="750" spans="1:6" ht="15.75">
      <c r="A750" s="3"/>
      <c r="B750" s="18"/>
      <c r="C750" s="16"/>
      <c r="D750" s="9"/>
      <c r="E750" s="9"/>
      <c r="F750" s="41"/>
    </row>
    <row r="751" spans="1:6" ht="15.75">
      <c r="A751" s="102" t="s">
        <v>182</v>
      </c>
      <c r="B751" s="45" t="s">
        <v>394</v>
      </c>
      <c r="C751" s="16"/>
      <c r="D751" s="9"/>
      <c r="E751" s="9"/>
      <c r="F751" s="41"/>
    </row>
    <row r="752" spans="1:6" ht="15.75">
      <c r="A752" s="120" t="s">
        <v>184</v>
      </c>
      <c r="B752" s="2" t="s">
        <v>94</v>
      </c>
      <c r="C752" s="16"/>
      <c r="D752" s="9"/>
      <c r="E752" s="9"/>
      <c r="F752" s="41"/>
    </row>
    <row r="753" spans="1:6" ht="15.75">
      <c r="A753" s="120" t="s">
        <v>395</v>
      </c>
      <c r="B753" s="2" t="s">
        <v>377</v>
      </c>
      <c r="C753" s="16" t="str">
        <f>'[5]LN 1.050.000đ-ND205'!O753:O754</f>
        <v>1KS3</v>
      </c>
      <c r="D753" s="9">
        <f>'LN 1.050.000đ-ND205'!N754</f>
        <v>171923.07692307694</v>
      </c>
      <c r="E753" s="9">
        <f>ROUND(D753*$E$5,0)</f>
        <v>40402</v>
      </c>
      <c r="F753" s="41">
        <f>D753+E753</f>
        <v>212325.07692307694</v>
      </c>
    </row>
    <row r="754" spans="1:6" ht="15.75">
      <c r="A754" s="3"/>
      <c r="B754" s="18"/>
      <c r="C754" s="16"/>
      <c r="D754" s="9"/>
      <c r="E754" s="9"/>
      <c r="F754" s="41"/>
    </row>
    <row r="755" spans="1:6" ht="15.75">
      <c r="A755" s="3"/>
      <c r="B755" s="18"/>
      <c r="C755" s="16"/>
      <c r="D755" s="9"/>
      <c r="E755" s="9"/>
      <c r="F755" s="41"/>
    </row>
    <row r="756" spans="1:6" ht="15.75">
      <c r="A756" s="120" t="s">
        <v>396</v>
      </c>
      <c r="B756" s="2" t="s">
        <v>397</v>
      </c>
      <c r="C756" s="16" t="str">
        <f>'[5]LN 1.050.000đ-ND205'!O756:O757</f>
        <v>1KS3</v>
      </c>
      <c r="D756" s="9">
        <f>'LN 1.050.000đ-ND205'!N757</f>
        <v>171923.07692307694</v>
      </c>
      <c r="E756" s="9">
        <f>ROUND(D756*$E$5,0)</f>
        <v>40402</v>
      </c>
      <c r="F756" s="41">
        <f>D756+E756</f>
        <v>212325.07692307694</v>
      </c>
    </row>
    <row r="757" spans="1:6" ht="15.75">
      <c r="A757" s="3"/>
      <c r="B757" s="18"/>
      <c r="C757" s="16"/>
      <c r="D757" s="9"/>
      <c r="E757" s="9"/>
      <c r="F757" s="41"/>
    </row>
    <row r="758" spans="1:6" ht="15.75">
      <c r="A758" s="3"/>
      <c r="B758" s="18"/>
      <c r="C758" s="16"/>
      <c r="D758" s="9"/>
      <c r="E758" s="9"/>
      <c r="F758" s="41"/>
    </row>
    <row r="759" spans="1:6" ht="15.75">
      <c r="A759" s="120" t="s">
        <v>398</v>
      </c>
      <c r="B759" s="2" t="s">
        <v>399</v>
      </c>
      <c r="C759" s="16" t="str">
        <f>'[5]LN 1.050.000đ-ND205'!O759:O760</f>
        <v>1KS3</v>
      </c>
      <c r="D759" s="9">
        <f>'LN 1.050.000đ-ND205'!N760</f>
        <v>171923.07692307694</v>
      </c>
      <c r="E759" s="9">
        <f>ROUND(D759*$E$5,0)</f>
        <v>40402</v>
      </c>
      <c r="F759" s="41">
        <f>D759+E759</f>
        <v>212325.07692307694</v>
      </c>
    </row>
    <row r="760" spans="1:6" ht="15.75">
      <c r="A760" s="3"/>
      <c r="B760" s="18"/>
      <c r="C760" s="16"/>
      <c r="D760" s="9"/>
      <c r="E760" s="9"/>
      <c r="F760" s="41"/>
    </row>
    <row r="761" spans="1:6" ht="15.75">
      <c r="A761" s="3"/>
      <c r="B761" s="18"/>
      <c r="C761" s="16"/>
      <c r="D761" s="9"/>
      <c r="E761" s="9"/>
      <c r="F761" s="41"/>
    </row>
    <row r="762" spans="1:6" ht="15.75">
      <c r="A762" s="120" t="s">
        <v>400</v>
      </c>
      <c r="B762" s="2" t="s">
        <v>401</v>
      </c>
      <c r="C762" s="16" t="str">
        <f>'[5]LN 1.050.000đ-ND205'!O762:O763</f>
        <v>1KS3</v>
      </c>
      <c r="D762" s="9">
        <f>'LN 1.050.000đ-ND205'!N763</f>
        <v>171923.07692307694</v>
      </c>
      <c r="E762" s="9">
        <f>ROUND(D762*$E$5,0)</f>
        <v>40402</v>
      </c>
      <c r="F762" s="41">
        <f>D762+E762</f>
        <v>212325.07692307694</v>
      </c>
    </row>
    <row r="763" spans="1:6" ht="15.75">
      <c r="A763" s="3"/>
      <c r="B763" s="18"/>
      <c r="C763" s="16"/>
      <c r="D763" s="9"/>
      <c r="E763" s="9"/>
      <c r="F763" s="41"/>
    </row>
    <row r="764" spans="1:6" ht="15.75">
      <c r="A764" s="3"/>
      <c r="B764" s="18"/>
      <c r="C764" s="16"/>
      <c r="D764" s="9"/>
      <c r="E764" s="9"/>
      <c r="F764" s="41"/>
    </row>
    <row r="765" spans="1:6" ht="15.75">
      <c r="A765" s="120" t="s">
        <v>402</v>
      </c>
      <c r="B765" s="2" t="s">
        <v>403</v>
      </c>
      <c r="C765" s="16" t="str">
        <f>'[5]LN 1.050.000đ-ND205'!O765:O766</f>
        <v>1KS3</v>
      </c>
      <c r="D765" s="9">
        <f>'LN 1.050.000đ-ND205'!N766</f>
        <v>171923.07692307694</v>
      </c>
      <c r="E765" s="9">
        <f>ROUND(D765*$E$5,0)</f>
        <v>40402</v>
      </c>
      <c r="F765" s="41">
        <f>D765+E765</f>
        <v>212325.07692307694</v>
      </c>
    </row>
    <row r="766" spans="1:6" ht="15.75">
      <c r="A766" s="3"/>
      <c r="B766" s="18"/>
      <c r="C766" s="16"/>
      <c r="D766" s="9"/>
      <c r="E766" s="9"/>
      <c r="F766" s="41"/>
    </row>
    <row r="767" spans="1:6" ht="15.75">
      <c r="A767" s="3"/>
      <c r="B767" s="18"/>
      <c r="C767" s="16"/>
      <c r="D767" s="9"/>
      <c r="E767" s="9"/>
      <c r="F767" s="41"/>
    </row>
    <row r="768" spans="1:6" ht="15.75">
      <c r="A768" s="120" t="s">
        <v>192</v>
      </c>
      <c r="B768" s="2" t="s">
        <v>404</v>
      </c>
      <c r="C768" s="16"/>
      <c r="D768" s="9"/>
      <c r="E768" s="9"/>
      <c r="F768" s="41"/>
    </row>
    <row r="769" spans="1:6" ht="15.75">
      <c r="A769" s="120" t="s">
        <v>405</v>
      </c>
      <c r="B769" s="18" t="s">
        <v>406</v>
      </c>
      <c r="C769" s="16" t="str">
        <f>'[5]LN 1.050.000đ-ND205'!O769:O770</f>
        <v>1KS3</v>
      </c>
      <c r="D769" s="9">
        <f>'LN 1.050.000đ-ND205'!N770</f>
        <v>171923.07692307694</v>
      </c>
      <c r="E769" s="9">
        <f>ROUND(D769*$E$5,0)</f>
        <v>40402</v>
      </c>
      <c r="F769" s="41">
        <f>D769+E769</f>
        <v>212325.07692307694</v>
      </c>
    </row>
    <row r="770" spans="1:6" ht="15.75">
      <c r="A770" s="3"/>
      <c r="B770" s="18"/>
      <c r="C770" s="16"/>
      <c r="D770" s="9"/>
      <c r="E770" s="9"/>
      <c r="F770" s="41"/>
    </row>
    <row r="771" spans="1:6" ht="15.75">
      <c r="A771" s="31"/>
      <c r="B771" s="45"/>
      <c r="C771" s="16"/>
      <c r="D771" s="9"/>
      <c r="E771" s="9"/>
      <c r="F771" s="41"/>
    </row>
    <row r="772" spans="1:6" ht="15.75">
      <c r="A772" s="120" t="s">
        <v>407</v>
      </c>
      <c r="B772" s="18" t="s">
        <v>408</v>
      </c>
      <c r="C772" s="16" t="str">
        <f>'[5]LN 1.050.000đ-ND205'!O772:O773</f>
        <v>1KS3</v>
      </c>
      <c r="D772" s="9">
        <f>'LN 1.050.000đ-ND205'!N773</f>
        <v>171923.07692307694</v>
      </c>
      <c r="E772" s="9">
        <f>ROUND(D772*$E$5,0)</f>
        <v>40402</v>
      </c>
      <c r="F772" s="41">
        <f>D772+E772</f>
        <v>212325.07692307694</v>
      </c>
    </row>
    <row r="773" spans="1:6" ht="15.75">
      <c r="A773" s="5"/>
      <c r="B773" s="18"/>
      <c r="C773" s="16"/>
      <c r="D773" s="9"/>
      <c r="E773" s="9"/>
      <c r="F773" s="41"/>
    </row>
    <row r="774" spans="1:6" ht="15.75">
      <c r="A774" s="5"/>
      <c r="B774" s="18"/>
      <c r="C774" s="16"/>
      <c r="D774" s="9"/>
      <c r="E774" s="9"/>
      <c r="F774" s="41"/>
    </row>
    <row r="775" spans="1:6" ht="15.75">
      <c r="A775" s="120" t="s">
        <v>409</v>
      </c>
      <c r="B775" s="18" t="s">
        <v>195</v>
      </c>
      <c r="C775" s="16"/>
      <c r="D775" s="9"/>
      <c r="E775" s="9"/>
      <c r="F775" s="41"/>
    </row>
    <row r="776" spans="1:6" ht="15.75">
      <c r="A776" s="120" t="s">
        <v>410</v>
      </c>
      <c r="B776" s="18" t="s">
        <v>411</v>
      </c>
      <c r="C776" s="16" t="str">
        <f>'[5]LN 1.050.000đ-ND205'!O776:O777</f>
        <v>1KS3</v>
      </c>
      <c r="D776" s="9">
        <f>'LN 1.050.000đ-ND205'!N777</f>
        <v>171923.07692307694</v>
      </c>
      <c r="E776" s="9">
        <f>ROUND(D776*$E$5,0)</f>
        <v>40402</v>
      </c>
      <c r="F776" s="41">
        <f>D776+E776</f>
        <v>212325.07692307694</v>
      </c>
    </row>
    <row r="777" spans="1:6" ht="15.75">
      <c r="A777" s="120"/>
      <c r="B777" s="18"/>
      <c r="C777" s="16"/>
      <c r="D777" s="9"/>
      <c r="E777" s="9"/>
      <c r="F777" s="41"/>
    </row>
    <row r="778" spans="1:6" ht="15.75">
      <c r="A778" s="31"/>
      <c r="B778" s="45"/>
      <c r="C778" s="16"/>
      <c r="D778" s="9"/>
      <c r="E778" s="9"/>
      <c r="F778" s="41"/>
    </row>
    <row r="779" spans="1:6" ht="15.75">
      <c r="A779" s="120" t="s">
        <v>412</v>
      </c>
      <c r="B779" s="18" t="s">
        <v>413</v>
      </c>
      <c r="C779" s="16" t="str">
        <f>'[5]LN 1.050.000đ-ND205'!O779:O780</f>
        <v>1KS3</v>
      </c>
      <c r="D779" s="9">
        <f>'LN 1.050.000đ-ND205'!N780</f>
        <v>171923.07692307694</v>
      </c>
      <c r="E779" s="9">
        <f>ROUND(D779*$E$5,0)</f>
        <v>40402</v>
      </c>
      <c r="F779" s="41">
        <f>D779+E779</f>
        <v>212325.07692307694</v>
      </c>
    </row>
    <row r="780" spans="1:6" ht="15.75">
      <c r="A780" s="5"/>
      <c r="B780" s="18"/>
      <c r="C780" s="16"/>
      <c r="D780" s="9"/>
      <c r="E780" s="9"/>
      <c r="F780" s="41"/>
    </row>
    <row r="781" spans="1:6" ht="15.75">
      <c r="A781" s="5"/>
      <c r="B781" s="18"/>
      <c r="C781" s="16"/>
      <c r="D781" s="9"/>
      <c r="E781" s="9"/>
      <c r="F781" s="41"/>
    </row>
    <row r="782" spans="1:6" ht="15.75">
      <c r="A782" s="120" t="s">
        <v>414</v>
      </c>
      <c r="B782" s="18" t="s">
        <v>415</v>
      </c>
      <c r="C782" s="16" t="str">
        <f>'[5]LN 1.050.000đ-ND205'!O782:O783</f>
        <v>1KS3</v>
      </c>
      <c r="D782" s="9">
        <f>'LN 1.050.000đ-ND205'!N783</f>
        <v>171923.07692307694</v>
      </c>
      <c r="E782" s="9">
        <f>ROUND(D782*$E$5,0)</f>
        <v>40402</v>
      </c>
      <c r="F782" s="41">
        <f>D782+E782</f>
        <v>212325.07692307694</v>
      </c>
    </row>
    <row r="783" spans="1:6" ht="15.75">
      <c r="A783" s="5"/>
      <c r="B783" s="2"/>
      <c r="C783" s="16"/>
      <c r="D783" s="9"/>
      <c r="E783" s="9"/>
      <c r="F783" s="41"/>
    </row>
    <row r="784" spans="1:6" ht="15.75">
      <c r="A784" s="5"/>
      <c r="B784" s="2"/>
      <c r="C784" s="16"/>
      <c r="D784" s="9"/>
      <c r="E784" s="9"/>
      <c r="F784" s="41"/>
    </row>
    <row r="785" spans="1:6" ht="15.75">
      <c r="A785" s="120" t="s">
        <v>416</v>
      </c>
      <c r="B785" s="2" t="s">
        <v>417</v>
      </c>
      <c r="C785" s="16" t="str">
        <f>'[5]LN 1.050.000đ-ND205'!O785:O786</f>
        <v>1KS3</v>
      </c>
      <c r="D785" s="9">
        <f>'LN 1.050.000đ-ND205'!N786</f>
        <v>171923.07692307694</v>
      </c>
      <c r="E785" s="9">
        <f>ROUND(D785*$E$5,0)</f>
        <v>40402</v>
      </c>
      <c r="F785" s="41">
        <f>D785+E785</f>
        <v>212325.07692307694</v>
      </c>
    </row>
    <row r="786" spans="1:6" ht="15.75">
      <c r="A786" s="3"/>
      <c r="B786" s="18"/>
      <c r="C786" s="16"/>
      <c r="D786" s="9"/>
      <c r="E786" s="9"/>
      <c r="F786" s="41"/>
    </row>
    <row r="787" spans="1:6" ht="15.75">
      <c r="A787" s="3"/>
      <c r="B787" s="18"/>
      <c r="C787" s="16"/>
      <c r="D787" s="9"/>
      <c r="E787" s="9"/>
      <c r="F787" s="41"/>
    </row>
    <row r="788" spans="1:6" ht="15.75">
      <c r="A788" s="120" t="s">
        <v>418</v>
      </c>
      <c r="B788" s="2" t="s">
        <v>419</v>
      </c>
      <c r="C788" s="16" t="str">
        <f>'[5]LN 1.050.000đ-ND205'!O788:O789</f>
        <v>1KS3</v>
      </c>
      <c r="D788" s="9">
        <f>'LN 1.050.000đ-ND205'!N789</f>
        <v>171923.07692307694</v>
      </c>
      <c r="E788" s="9">
        <f>ROUND(D788*$E$5,0)</f>
        <v>40402</v>
      </c>
      <c r="F788" s="41">
        <f>D788+E788</f>
        <v>212325.07692307694</v>
      </c>
    </row>
    <row r="789" spans="1:6" ht="15.75">
      <c r="A789" s="3"/>
      <c r="B789" s="18"/>
      <c r="C789" s="16"/>
      <c r="D789" s="9"/>
      <c r="E789" s="9"/>
      <c r="F789" s="41"/>
    </row>
    <row r="790" spans="1:6" ht="15.75">
      <c r="A790" s="3"/>
      <c r="B790" s="18"/>
      <c r="C790" s="16"/>
      <c r="D790" s="9"/>
      <c r="E790" s="9"/>
      <c r="F790" s="41"/>
    </row>
    <row r="791" spans="1:6" ht="15.75">
      <c r="A791" s="120" t="s">
        <v>420</v>
      </c>
      <c r="B791" s="18" t="s">
        <v>421</v>
      </c>
      <c r="C791" s="16" t="str">
        <f>'[5]LN 1.050.000đ-ND205'!O791:O792</f>
        <v>1KS3</v>
      </c>
      <c r="D791" s="9">
        <f>'LN 1.050.000đ-ND205'!N792</f>
        <v>171923.07692307694</v>
      </c>
      <c r="E791" s="9">
        <f>ROUND(D791*$E$5,0)</f>
        <v>40402</v>
      </c>
      <c r="F791" s="41">
        <f>D791+E791</f>
        <v>212325.07692307694</v>
      </c>
    </row>
    <row r="792" spans="1:6" ht="15.75">
      <c r="A792" s="3"/>
      <c r="B792" s="18"/>
      <c r="C792" s="16"/>
      <c r="D792" s="9"/>
      <c r="E792" s="9"/>
      <c r="F792" s="41"/>
    </row>
    <row r="793" spans="1:6" ht="15.75">
      <c r="A793" s="3"/>
      <c r="B793" s="18"/>
      <c r="C793" s="16"/>
      <c r="D793" s="9"/>
      <c r="E793" s="9"/>
      <c r="F793" s="41"/>
    </row>
    <row r="794" spans="1:6" ht="15.75">
      <c r="A794" s="120" t="s">
        <v>422</v>
      </c>
      <c r="B794" s="2" t="s">
        <v>423</v>
      </c>
      <c r="C794" s="16" t="str">
        <f>'[5]LN 1.050.000đ-ND205'!O794:O795</f>
        <v>1KS3</v>
      </c>
      <c r="D794" s="9">
        <f>'LN 1.050.000đ-ND205'!N795</f>
        <v>171923.07692307694</v>
      </c>
      <c r="E794" s="9">
        <f>ROUND(D794*$E$5,0)</f>
        <v>40402</v>
      </c>
      <c r="F794" s="41">
        <f>D794+E794</f>
        <v>212325.07692307694</v>
      </c>
    </row>
    <row r="795" spans="1:6" ht="15.75">
      <c r="A795" s="3"/>
      <c r="B795" s="2"/>
      <c r="C795" s="16"/>
      <c r="D795" s="9"/>
      <c r="E795" s="9"/>
      <c r="F795" s="41"/>
    </row>
    <row r="796" spans="1:6" ht="15.75">
      <c r="A796" s="3"/>
      <c r="B796" s="18"/>
      <c r="C796" s="16"/>
      <c r="D796" s="9"/>
      <c r="E796" s="9"/>
      <c r="F796" s="41"/>
    </row>
    <row r="797" spans="1:6" ht="15.75">
      <c r="A797" s="120" t="s">
        <v>424</v>
      </c>
      <c r="B797" s="2" t="s">
        <v>425</v>
      </c>
      <c r="C797" s="16" t="str">
        <f>'[5]LN 1.050.000đ-ND205'!O797:O798</f>
        <v>1KS3</v>
      </c>
      <c r="D797" s="9">
        <f>'LN 1.050.000đ-ND205'!N798</f>
        <v>171923.07692307694</v>
      </c>
      <c r="E797" s="9">
        <f>ROUND(D797*$E$5,0)</f>
        <v>40402</v>
      </c>
      <c r="F797" s="41">
        <f>D797+E797</f>
        <v>212325.07692307694</v>
      </c>
    </row>
    <row r="798" spans="1:6" ht="15.75">
      <c r="A798" s="3"/>
      <c r="B798" s="2"/>
      <c r="C798" s="16"/>
      <c r="D798" s="9"/>
      <c r="E798" s="9"/>
      <c r="F798" s="41"/>
    </row>
    <row r="799" spans="1:6" ht="15.75">
      <c r="A799" s="5"/>
      <c r="B799" s="18"/>
      <c r="C799" s="16"/>
      <c r="D799" s="9"/>
      <c r="E799" s="9"/>
      <c r="F799" s="41"/>
    </row>
    <row r="800" spans="1:6" ht="31.5">
      <c r="A800" s="102" t="s">
        <v>426</v>
      </c>
      <c r="B800" s="45" t="s">
        <v>427</v>
      </c>
      <c r="C800" s="16" t="str">
        <f>'[5]LN 1.050.000đ-ND205'!O800:O801</f>
        <v>1KS3</v>
      </c>
      <c r="D800" s="9">
        <f>'LN 1.050.000đ-ND205'!N801</f>
        <v>171923.07692307694</v>
      </c>
      <c r="E800" s="9">
        <f>ROUND(D800*$E$5,0)</f>
        <v>40402</v>
      </c>
      <c r="F800" s="41">
        <f>D800+E800</f>
        <v>212325.07692307694</v>
      </c>
    </row>
    <row r="801" spans="1:6" ht="15.75">
      <c r="A801" s="3"/>
      <c r="B801" s="2"/>
      <c r="C801" s="16"/>
      <c r="D801" s="9"/>
      <c r="E801" s="9"/>
      <c r="F801" s="41"/>
    </row>
    <row r="802" spans="1:6" ht="15.75">
      <c r="A802" s="5"/>
      <c r="B802" s="18"/>
      <c r="C802" s="16"/>
      <c r="D802" s="9"/>
      <c r="E802" s="9"/>
      <c r="F802" s="41"/>
    </row>
    <row r="803" spans="1:6" ht="31.5">
      <c r="A803" s="32" t="s">
        <v>19</v>
      </c>
      <c r="B803" s="103" t="s">
        <v>433</v>
      </c>
      <c r="C803" s="16"/>
      <c r="D803" s="9"/>
      <c r="E803" s="9"/>
      <c r="F803" s="41"/>
    </row>
    <row r="804" spans="1:6" ht="96">
      <c r="A804" s="3" t="s">
        <v>204</v>
      </c>
      <c r="B804" s="2" t="s">
        <v>428</v>
      </c>
      <c r="C804" s="123" t="str">
        <f>'[5]LN 1.050.000đ-ND205'!O804:O807</f>
        <v>Bằng 1,10 lần mức quy định cho tư vấn và làm thủ tục cung cấp tại mục I (cung cấp thông tin dữ liệu trực tiếp) chương II phần II</v>
      </c>
      <c r="D804" s="9"/>
      <c r="E804" s="9"/>
      <c r="F804" s="41"/>
    </row>
    <row r="805" spans="1:6" ht="15.75">
      <c r="A805" s="3"/>
      <c r="B805" s="2"/>
      <c r="C805" s="123"/>
      <c r="D805" s="9"/>
      <c r="E805" s="9"/>
      <c r="F805" s="41"/>
    </row>
    <row r="806" spans="1:6" ht="15.75">
      <c r="A806" s="3"/>
      <c r="B806" s="2"/>
      <c r="C806" s="123"/>
      <c r="D806" s="9"/>
      <c r="E806" s="9"/>
      <c r="F806" s="41"/>
    </row>
    <row r="807" spans="1:6" ht="84">
      <c r="A807" s="3" t="s">
        <v>208</v>
      </c>
      <c r="B807" s="18" t="s">
        <v>394</v>
      </c>
      <c r="C807" s="123" t="str">
        <f>'[5]LN 1.050.000đ-ND205'!O807:O808</f>
        <v>Bằng mức quy định cho chuẩn bị thông tin dữ liệu tại mục I (cung cấp thông tin dữ liệu trực tiếp) chương II phần II</v>
      </c>
      <c r="D807" s="9"/>
      <c r="E807" s="9"/>
      <c r="F807" s="41"/>
    </row>
    <row r="808" spans="1:6" ht="15.75">
      <c r="A808" s="3"/>
      <c r="B808" s="18"/>
      <c r="C808" s="16"/>
      <c r="D808" s="9"/>
      <c r="E808" s="9"/>
      <c r="F808" s="41"/>
    </row>
    <row r="809" spans="1:6" ht="15.75">
      <c r="A809" s="3"/>
      <c r="B809" s="2"/>
      <c r="C809" s="16"/>
      <c r="D809" s="9"/>
      <c r="E809" s="9"/>
      <c r="F809" s="41"/>
    </row>
    <row r="810" spans="1:6" ht="31.5">
      <c r="A810" s="32" t="s">
        <v>56</v>
      </c>
      <c r="B810" s="103" t="s">
        <v>429</v>
      </c>
      <c r="C810" s="16"/>
      <c r="D810" s="9"/>
      <c r="E810" s="9"/>
      <c r="F810" s="41"/>
    </row>
    <row r="811" spans="1:6" ht="15.75">
      <c r="A811" s="3" t="s">
        <v>290</v>
      </c>
      <c r="B811" s="18" t="s">
        <v>430</v>
      </c>
      <c r="C811" s="16" t="str">
        <f>'[5]LN 1.050.000đ-ND205'!O811:O814</f>
        <v>1KS3</v>
      </c>
      <c r="D811" s="9">
        <f>'LN 1.050.000đ-ND205'!N812</f>
        <v>171923.07692307694</v>
      </c>
      <c r="E811" s="9">
        <f>ROUND(D811*$E$5,0)</f>
        <v>40402</v>
      </c>
      <c r="F811" s="41">
        <f>D811+E811</f>
        <v>212325.07692307694</v>
      </c>
    </row>
    <row r="812" spans="1:6" ht="15.75">
      <c r="A812" s="3"/>
      <c r="B812" s="18"/>
      <c r="C812" s="16"/>
      <c r="D812" s="9"/>
      <c r="E812" s="9"/>
      <c r="F812" s="41"/>
    </row>
    <row r="813" spans="1:6" ht="15.75">
      <c r="A813" s="3"/>
      <c r="B813" s="18"/>
      <c r="C813" s="16"/>
      <c r="D813" s="9"/>
      <c r="E813" s="9"/>
      <c r="F813" s="41"/>
    </row>
    <row r="814" spans="1:6" ht="31.5">
      <c r="A814" s="3" t="s">
        <v>308</v>
      </c>
      <c r="B814" s="2" t="s">
        <v>434</v>
      </c>
      <c r="C814" s="16" t="str">
        <f>'[5]LN 1.050.000đ-ND205'!O814:O816</f>
        <v>1KS3</v>
      </c>
      <c r="D814" s="9">
        <f>'LN 1.050.000đ-ND205'!N815</f>
        <v>171923.07692307694</v>
      </c>
      <c r="E814" s="9">
        <f>ROUND(D814*$E$5,0)</f>
        <v>40402</v>
      </c>
      <c r="F814" s="41">
        <f>D814+E814</f>
        <v>212325.07692307694</v>
      </c>
    </row>
    <row r="815" spans="1:6" ht="15.75">
      <c r="A815" s="3"/>
      <c r="B815" s="22"/>
      <c r="C815" s="16"/>
      <c r="D815" s="16"/>
      <c r="E815" s="87"/>
      <c r="F815" s="41"/>
    </row>
    <row r="816" spans="1:6" ht="15.75">
      <c r="A816" s="7"/>
      <c r="B816" s="53"/>
      <c r="C816" s="53"/>
      <c r="D816" s="53"/>
      <c r="E816" s="54"/>
      <c r="F816" s="54"/>
    </row>
  </sheetData>
  <sheetProtection/>
  <autoFilter ref="A9:F324"/>
  <mergeCells count="4">
    <mergeCell ref="A2:F2"/>
    <mergeCell ref="A4:A5"/>
    <mergeCell ref="B4:B5"/>
    <mergeCell ref="C4:C5"/>
  </mergeCells>
  <printOptions/>
  <pageMargins left="0.81" right="0.41" top="0.34" bottom="0.36" header="0.17" footer="0.16"/>
  <pageSetup horizontalDpi="600" verticalDpi="600" orientation="landscape" paperSize="9" r:id="rId1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816"/>
  <sheetViews>
    <sheetView zoomScalePageLayoutView="0" workbookViewId="0" topLeftCell="A1">
      <pane xSplit="2" ySplit="5" topLeftCell="F6" activePane="bottomRight" state="frozen"/>
      <selection pane="topLeft" activeCell="C712" sqref="C712"/>
      <selection pane="topRight" activeCell="C712" sqref="C712"/>
      <selection pane="bottomLeft" activeCell="C712" sqref="C712"/>
      <selection pane="bottomRight" activeCell="Q11" sqref="Q11"/>
    </sheetView>
  </sheetViews>
  <sheetFormatPr defaultColWidth="9.140625" defaultRowHeight="12.75"/>
  <cols>
    <col min="1" max="1" width="9.57421875" style="35" customWidth="1"/>
    <col min="2" max="2" width="39.7109375" style="15" customWidth="1"/>
    <col min="3" max="3" width="11.421875" style="15" customWidth="1"/>
    <col min="4" max="4" width="11.28125" style="15" customWidth="1"/>
    <col min="5" max="5" width="11.140625" style="15" customWidth="1"/>
    <col min="6" max="6" width="12.00390625" style="15" customWidth="1"/>
    <col min="7" max="7" width="11.140625" style="15" customWidth="1"/>
    <col min="8" max="8" width="10.8515625" style="15" customWidth="1"/>
    <col min="9" max="9" width="11.140625" style="15" customWidth="1"/>
    <col min="10" max="10" width="10.57421875" style="15" customWidth="1"/>
    <col min="11" max="13" width="11.421875" style="15" customWidth="1"/>
    <col min="14" max="14" width="13.28125" style="15" customWidth="1"/>
    <col min="15" max="15" width="18.28125" style="15" customWidth="1"/>
    <col min="16" max="16384" width="9.140625" style="15" customWidth="1"/>
  </cols>
  <sheetData>
    <row r="1" ht="14.25">
      <c r="A1" s="132" t="s">
        <v>480</v>
      </c>
    </row>
    <row r="2" spans="1:15" ht="18.75" customHeight="1">
      <c r="A2" s="600" t="s">
        <v>435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</row>
    <row r="3" spans="2:15" ht="15.7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556">
        <v>1490000</v>
      </c>
      <c r="O3" s="36"/>
    </row>
    <row r="4" spans="1:15" s="13" customFormat="1" ht="15.75">
      <c r="A4" s="29" t="s">
        <v>7</v>
      </c>
      <c r="B4" s="29" t="s">
        <v>8</v>
      </c>
      <c r="C4" s="279" t="s">
        <v>137</v>
      </c>
      <c r="D4" s="279" t="s">
        <v>1</v>
      </c>
      <c r="E4" s="279" t="s">
        <v>2</v>
      </c>
      <c r="F4" s="279" t="s">
        <v>3</v>
      </c>
      <c r="G4" s="279" t="s">
        <v>4</v>
      </c>
      <c r="H4" s="279" t="s">
        <v>5</v>
      </c>
      <c r="I4" s="279" t="s">
        <v>6</v>
      </c>
      <c r="J4" s="29" t="s">
        <v>9</v>
      </c>
      <c r="K4" s="29" t="s">
        <v>10</v>
      </c>
      <c r="L4" s="29" t="s">
        <v>121</v>
      </c>
      <c r="M4" s="29" t="s">
        <v>122</v>
      </c>
      <c r="N4" s="29" t="s">
        <v>11</v>
      </c>
      <c r="O4" s="253" t="s">
        <v>12</v>
      </c>
    </row>
    <row r="5" spans="1:15" s="13" customFormat="1" ht="15.75">
      <c r="A5" s="19"/>
      <c r="B5" s="19"/>
      <c r="C5" s="280">
        <v>2.06</v>
      </c>
      <c r="D5" s="280">
        <v>2.26</v>
      </c>
      <c r="E5" s="280">
        <v>2.46</v>
      </c>
      <c r="F5" s="280" t="s">
        <v>758</v>
      </c>
      <c r="G5" s="280">
        <v>2.86</v>
      </c>
      <c r="H5" s="280">
        <v>3.26</v>
      </c>
      <c r="I5" s="280">
        <v>3.66</v>
      </c>
      <c r="J5" s="55">
        <v>2.67</v>
      </c>
      <c r="K5" s="55">
        <v>3</v>
      </c>
      <c r="L5" s="55">
        <v>3.33</v>
      </c>
      <c r="M5" s="55">
        <v>3.66</v>
      </c>
      <c r="N5" s="55" t="s">
        <v>13</v>
      </c>
      <c r="O5" s="251"/>
    </row>
    <row r="6" spans="1:15" s="13" customFormat="1" ht="31.5">
      <c r="A6" s="31"/>
      <c r="B6" s="98" t="s">
        <v>83</v>
      </c>
      <c r="C6" s="10"/>
      <c r="D6" s="9"/>
      <c r="E6" s="9"/>
      <c r="F6" s="9"/>
      <c r="G6" s="10"/>
      <c r="H6" s="9"/>
      <c r="I6" s="10"/>
      <c r="J6" s="10"/>
      <c r="K6" s="9"/>
      <c r="L6" s="9"/>
      <c r="M6" s="9"/>
      <c r="N6" s="16"/>
      <c r="O6" s="249"/>
    </row>
    <row r="7" spans="1:15" s="59" customFormat="1" ht="31.5">
      <c r="A7" s="32" t="s">
        <v>18</v>
      </c>
      <c r="B7" s="103" t="s">
        <v>82</v>
      </c>
      <c r="C7" s="57"/>
      <c r="D7" s="58"/>
      <c r="E7" s="58"/>
      <c r="F7" s="58"/>
      <c r="G7" s="57"/>
      <c r="H7" s="58"/>
      <c r="I7" s="57"/>
      <c r="J7" s="57"/>
      <c r="K7" s="58"/>
      <c r="L7" s="58"/>
      <c r="M7" s="58"/>
      <c r="N7" s="46"/>
      <c r="O7" s="257"/>
    </row>
    <row r="8" spans="1:15" s="59" customFormat="1" ht="15.75">
      <c r="A8" s="32" t="s">
        <v>180</v>
      </c>
      <c r="B8" s="34" t="s">
        <v>181</v>
      </c>
      <c r="C8" s="57"/>
      <c r="D8" s="58"/>
      <c r="E8" s="58"/>
      <c r="F8" s="58"/>
      <c r="G8" s="57"/>
      <c r="H8" s="58"/>
      <c r="I8" s="57"/>
      <c r="J8" s="57"/>
      <c r="K8" s="58"/>
      <c r="L8" s="58"/>
      <c r="M8" s="58"/>
      <c r="N8" s="46"/>
      <c r="O8" s="257"/>
    </row>
    <row r="9" spans="1:15" s="13" customFormat="1" ht="15.75">
      <c r="A9" s="31">
        <v>1</v>
      </c>
      <c r="B9" s="45" t="s">
        <v>57</v>
      </c>
      <c r="C9" s="10"/>
      <c r="D9" s="9"/>
      <c r="E9" s="9"/>
      <c r="F9" s="9"/>
      <c r="G9" s="10"/>
      <c r="H9" s="9"/>
      <c r="I9" s="10"/>
      <c r="J9" s="10"/>
      <c r="K9" s="9"/>
      <c r="L9" s="9"/>
      <c r="M9" s="9"/>
      <c r="N9" s="16"/>
      <c r="O9" s="249"/>
    </row>
    <row r="10" spans="1:15" s="13" customFormat="1" ht="38.25" customHeight="1">
      <c r="A10" s="3" t="s">
        <v>20</v>
      </c>
      <c r="B10" s="2" t="s">
        <v>58</v>
      </c>
      <c r="C10" s="10"/>
      <c r="D10" s="9"/>
      <c r="E10" s="9">
        <v>2</v>
      </c>
      <c r="F10" s="9"/>
      <c r="G10" s="9"/>
      <c r="H10" s="9"/>
      <c r="I10" s="10"/>
      <c r="J10" s="10"/>
      <c r="K10" s="9"/>
      <c r="L10" s="9"/>
      <c r="M10" s="9"/>
      <c r="N10" s="16"/>
      <c r="O10" s="597" t="s">
        <v>14</v>
      </c>
    </row>
    <row r="11" spans="1:15" s="13" customFormat="1" ht="15.75">
      <c r="A11" s="3"/>
      <c r="B11" s="18"/>
      <c r="C11" s="10"/>
      <c r="D11" s="9"/>
      <c r="E11" s="9">
        <f>E10*$E$5*$N$3</f>
        <v>7330800</v>
      </c>
      <c r="F11" s="9"/>
      <c r="G11" s="10"/>
      <c r="H11" s="9"/>
      <c r="I11" s="10"/>
      <c r="J11" s="10"/>
      <c r="K11" s="9"/>
      <c r="L11" s="9"/>
      <c r="M11" s="9"/>
      <c r="N11" s="16">
        <f>SUM(C11:M11)/26</f>
        <v>281953.8461538461</v>
      </c>
      <c r="O11" s="598"/>
    </row>
    <row r="12" spans="1:15" s="13" customFormat="1" ht="15.75">
      <c r="A12" s="3"/>
      <c r="B12" s="18"/>
      <c r="C12" s="10"/>
      <c r="D12" s="9"/>
      <c r="E12" s="9"/>
      <c r="F12" s="9"/>
      <c r="G12" s="10"/>
      <c r="H12" s="9"/>
      <c r="I12" s="10"/>
      <c r="J12" s="10"/>
      <c r="K12" s="9"/>
      <c r="L12" s="9"/>
      <c r="M12" s="9"/>
      <c r="N12" s="16">
        <f aca="true" t="shared" si="0" ref="N12:N75">SUM(C12:M12)/26</f>
        <v>0</v>
      </c>
      <c r="O12" s="261"/>
    </row>
    <row r="13" spans="1:15" s="13" customFormat="1" ht="15.75">
      <c r="A13" s="3" t="s">
        <v>21</v>
      </c>
      <c r="B13" s="2" t="s">
        <v>59</v>
      </c>
      <c r="C13" s="10"/>
      <c r="D13" s="9"/>
      <c r="E13" s="9">
        <v>2</v>
      </c>
      <c r="F13" s="9"/>
      <c r="G13" s="10"/>
      <c r="H13" s="9"/>
      <c r="I13" s="10"/>
      <c r="J13" s="10"/>
      <c r="K13" s="9"/>
      <c r="L13" s="9"/>
      <c r="M13" s="9"/>
      <c r="N13" s="16">
        <f t="shared" si="0"/>
        <v>0.07692307692307693</v>
      </c>
      <c r="O13" s="595" t="s">
        <v>14</v>
      </c>
    </row>
    <row r="14" spans="1:15" s="13" customFormat="1" ht="15.75">
      <c r="A14" s="3"/>
      <c r="B14" s="18"/>
      <c r="C14" s="10"/>
      <c r="D14" s="9"/>
      <c r="E14" s="9">
        <f>E13*$E$5*$N$3</f>
        <v>7330800</v>
      </c>
      <c r="F14" s="9"/>
      <c r="G14" s="10"/>
      <c r="H14" s="9"/>
      <c r="I14" s="10"/>
      <c r="J14" s="10"/>
      <c r="K14" s="9"/>
      <c r="L14" s="9"/>
      <c r="M14" s="9"/>
      <c r="N14" s="16">
        <f t="shared" si="0"/>
        <v>281953.8461538461</v>
      </c>
      <c r="O14" s="599"/>
    </row>
    <row r="15" spans="1:15" s="13" customFormat="1" ht="15.75">
      <c r="A15" s="3"/>
      <c r="B15" s="18"/>
      <c r="C15" s="10"/>
      <c r="D15" s="9"/>
      <c r="E15" s="9"/>
      <c r="F15" s="9"/>
      <c r="G15" s="10"/>
      <c r="H15" s="9"/>
      <c r="I15" s="10"/>
      <c r="J15" s="10"/>
      <c r="K15" s="9"/>
      <c r="L15" s="9"/>
      <c r="M15" s="9"/>
      <c r="N15" s="16">
        <f t="shared" si="0"/>
        <v>0</v>
      </c>
      <c r="O15" s="261"/>
    </row>
    <row r="16" spans="1:15" s="13" customFormat="1" ht="15.75">
      <c r="A16" s="3" t="s">
        <v>42</v>
      </c>
      <c r="B16" s="2" t="s">
        <v>60</v>
      </c>
      <c r="C16" s="10"/>
      <c r="D16" s="9"/>
      <c r="E16" s="9"/>
      <c r="F16" s="9"/>
      <c r="G16" s="9"/>
      <c r="H16" s="9"/>
      <c r="I16" s="10"/>
      <c r="J16" s="10"/>
      <c r="K16" s="9"/>
      <c r="L16" s="9"/>
      <c r="M16" s="9"/>
      <c r="N16" s="16">
        <f t="shared" si="0"/>
        <v>0</v>
      </c>
      <c r="O16" s="259"/>
    </row>
    <row r="17" spans="1:15" s="13" customFormat="1" ht="15.75">
      <c r="A17" s="3"/>
      <c r="B17" s="18"/>
      <c r="C17" s="10"/>
      <c r="D17" s="9"/>
      <c r="E17" s="9"/>
      <c r="F17" s="9"/>
      <c r="G17" s="10"/>
      <c r="H17" s="9"/>
      <c r="I17" s="10"/>
      <c r="J17" s="10"/>
      <c r="K17" s="9"/>
      <c r="L17" s="9"/>
      <c r="M17" s="9"/>
      <c r="N17" s="16">
        <f t="shared" si="0"/>
        <v>0</v>
      </c>
      <c r="O17" s="259"/>
    </row>
    <row r="18" spans="1:15" s="13" customFormat="1" ht="35.25" customHeight="1">
      <c r="A18" s="3" t="s">
        <v>61</v>
      </c>
      <c r="B18" s="2" t="s">
        <v>62</v>
      </c>
      <c r="C18" s="10"/>
      <c r="D18" s="9"/>
      <c r="E18" s="9">
        <v>2</v>
      </c>
      <c r="F18" s="9"/>
      <c r="G18" s="9"/>
      <c r="H18" s="9"/>
      <c r="I18" s="10"/>
      <c r="J18" s="10"/>
      <c r="K18" s="9"/>
      <c r="L18" s="9"/>
      <c r="M18" s="9"/>
      <c r="N18" s="16">
        <f t="shared" si="0"/>
        <v>0.07692307692307693</v>
      </c>
      <c r="O18" s="597" t="s">
        <v>14</v>
      </c>
    </row>
    <row r="19" spans="1:15" s="13" customFormat="1" ht="15.75">
      <c r="A19" s="3"/>
      <c r="B19" s="18"/>
      <c r="C19" s="10"/>
      <c r="D19" s="9"/>
      <c r="E19" s="9">
        <f>E18*$E$5*$N$3</f>
        <v>7330800</v>
      </c>
      <c r="F19" s="9"/>
      <c r="G19" s="10"/>
      <c r="H19" s="9"/>
      <c r="I19" s="10"/>
      <c r="J19" s="10"/>
      <c r="K19" s="9"/>
      <c r="L19" s="9"/>
      <c r="M19" s="9"/>
      <c r="N19" s="16">
        <f t="shared" si="0"/>
        <v>281953.8461538461</v>
      </c>
      <c r="O19" s="598"/>
    </row>
    <row r="20" spans="1:15" s="13" customFormat="1" ht="15.75">
      <c r="A20" s="3"/>
      <c r="B20" s="18"/>
      <c r="C20" s="10"/>
      <c r="D20" s="9"/>
      <c r="E20" s="9"/>
      <c r="F20" s="9"/>
      <c r="G20" s="10"/>
      <c r="H20" s="9"/>
      <c r="I20" s="10"/>
      <c r="J20" s="10"/>
      <c r="K20" s="9"/>
      <c r="L20" s="9"/>
      <c r="M20" s="9"/>
      <c r="N20" s="16">
        <f t="shared" si="0"/>
        <v>0</v>
      </c>
      <c r="O20" s="249"/>
    </row>
    <row r="21" spans="1:15" s="13" customFormat="1" ht="33" customHeight="1">
      <c r="A21" s="3" t="s">
        <v>63</v>
      </c>
      <c r="B21" s="2" t="s">
        <v>64</v>
      </c>
      <c r="C21" s="10"/>
      <c r="D21" s="9"/>
      <c r="E21" s="9">
        <v>2</v>
      </c>
      <c r="F21" s="9"/>
      <c r="G21" s="10"/>
      <c r="H21" s="9"/>
      <c r="I21" s="10"/>
      <c r="J21" s="10"/>
      <c r="K21" s="9"/>
      <c r="L21" s="9"/>
      <c r="M21" s="9"/>
      <c r="N21" s="16">
        <f t="shared" si="0"/>
        <v>0.07692307692307693</v>
      </c>
      <c r="O21" s="595" t="s">
        <v>14</v>
      </c>
    </row>
    <row r="22" spans="1:15" s="13" customFormat="1" ht="15.75">
      <c r="A22" s="3"/>
      <c r="B22" s="18"/>
      <c r="C22" s="10"/>
      <c r="D22" s="9"/>
      <c r="E22" s="9">
        <f>E21*$E$5*$N$3</f>
        <v>7330800</v>
      </c>
      <c r="F22" s="9"/>
      <c r="G22" s="10"/>
      <c r="H22" s="9"/>
      <c r="I22" s="10"/>
      <c r="J22" s="10"/>
      <c r="K22" s="9"/>
      <c r="L22" s="9"/>
      <c r="M22" s="9"/>
      <c r="N22" s="16">
        <f t="shared" si="0"/>
        <v>281953.8461538461</v>
      </c>
      <c r="O22" s="596"/>
    </row>
    <row r="23" spans="1:15" s="13" customFormat="1" ht="15.75">
      <c r="A23" s="3"/>
      <c r="B23" s="18"/>
      <c r="C23" s="10"/>
      <c r="D23" s="9"/>
      <c r="E23" s="9"/>
      <c r="F23" s="9"/>
      <c r="G23" s="10"/>
      <c r="H23" s="9"/>
      <c r="I23" s="10"/>
      <c r="J23" s="10"/>
      <c r="K23" s="9"/>
      <c r="L23" s="9"/>
      <c r="M23" s="9"/>
      <c r="N23" s="16">
        <f t="shared" si="0"/>
        <v>0</v>
      </c>
      <c r="O23" s="249"/>
    </row>
    <row r="24" spans="1:15" s="13" customFormat="1" ht="31.5">
      <c r="A24" s="3" t="s">
        <v>65</v>
      </c>
      <c r="B24" s="2" t="s">
        <v>66</v>
      </c>
      <c r="C24" s="10"/>
      <c r="D24" s="9"/>
      <c r="E24" s="9">
        <v>2</v>
      </c>
      <c r="F24" s="9"/>
      <c r="G24" s="9"/>
      <c r="H24" s="9"/>
      <c r="I24" s="10"/>
      <c r="J24" s="10"/>
      <c r="K24" s="9"/>
      <c r="L24" s="9"/>
      <c r="M24" s="9"/>
      <c r="N24" s="16">
        <f t="shared" si="0"/>
        <v>0.07692307692307693</v>
      </c>
      <c r="O24" s="595" t="s">
        <v>14</v>
      </c>
    </row>
    <row r="25" spans="1:15" s="13" customFormat="1" ht="15.75">
      <c r="A25" s="3"/>
      <c r="B25" s="18"/>
      <c r="C25" s="10"/>
      <c r="D25" s="9"/>
      <c r="E25" s="9">
        <f>E24*$E$5*$N$3</f>
        <v>7330800</v>
      </c>
      <c r="F25" s="9"/>
      <c r="G25" s="10"/>
      <c r="H25" s="9"/>
      <c r="I25" s="10"/>
      <c r="J25" s="10"/>
      <c r="K25" s="9"/>
      <c r="L25" s="9"/>
      <c r="M25" s="9"/>
      <c r="N25" s="16">
        <f t="shared" si="0"/>
        <v>281953.8461538461</v>
      </c>
      <c r="O25" s="596"/>
    </row>
    <row r="26" spans="1:15" s="13" customFormat="1" ht="15.75">
      <c r="A26" s="3"/>
      <c r="B26" s="18"/>
      <c r="C26" s="10"/>
      <c r="D26" s="9"/>
      <c r="E26" s="9"/>
      <c r="F26" s="9"/>
      <c r="G26" s="10"/>
      <c r="H26" s="9"/>
      <c r="I26" s="10"/>
      <c r="J26" s="10"/>
      <c r="K26" s="9"/>
      <c r="L26" s="9"/>
      <c r="M26" s="9"/>
      <c r="N26" s="16">
        <f t="shared" si="0"/>
        <v>0</v>
      </c>
      <c r="O26" s="249"/>
    </row>
    <row r="27" spans="1:15" s="13" customFormat="1" ht="15.75" customHeight="1">
      <c r="A27" s="3" t="s">
        <v>67</v>
      </c>
      <c r="B27" s="2" t="s">
        <v>68</v>
      </c>
      <c r="C27" s="10"/>
      <c r="D27" s="9"/>
      <c r="E27" s="9">
        <v>2</v>
      </c>
      <c r="F27" s="9"/>
      <c r="G27" s="9"/>
      <c r="H27" s="9"/>
      <c r="I27" s="10"/>
      <c r="J27" s="10"/>
      <c r="K27" s="9"/>
      <c r="L27" s="9"/>
      <c r="M27" s="9"/>
      <c r="N27" s="16">
        <f t="shared" si="0"/>
        <v>0.07692307692307693</v>
      </c>
      <c r="O27" s="595" t="s">
        <v>14</v>
      </c>
    </row>
    <row r="28" spans="1:15" s="13" customFormat="1" ht="15.75">
      <c r="A28" s="3"/>
      <c r="B28" s="18"/>
      <c r="C28" s="10"/>
      <c r="D28" s="9"/>
      <c r="E28" s="9">
        <f>E27*$E$5*$N$3</f>
        <v>7330800</v>
      </c>
      <c r="F28" s="9"/>
      <c r="G28" s="10"/>
      <c r="H28" s="9"/>
      <c r="I28" s="10"/>
      <c r="J28" s="10"/>
      <c r="K28" s="9"/>
      <c r="L28" s="9"/>
      <c r="M28" s="9"/>
      <c r="N28" s="16">
        <f t="shared" si="0"/>
        <v>281953.8461538461</v>
      </c>
      <c r="O28" s="596"/>
    </row>
    <row r="29" spans="1:15" s="13" customFormat="1" ht="15.75">
      <c r="A29" s="3"/>
      <c r="B29" s="18"/>
      <c r="C29" s="10"/>
      <c r="D29" s="9"/>
      <c r="E29" s="9"/>
      <c r="F29" s="9"/>
      <c r="G29" s="10"/>
      <c r="H29" s="9"/>
      <c r="I29" s="10"/>
      <c r="J29" s="10"/>
      <c r="K29" s="9"/>
      <c r="L29" s="9"/>
      <c r="M29" s="9"/>
      <c r="N29" s="16">
        <f t="shared" si="0"/>
        <v>0</v>
      </c>
      <c r="O29" s="249"/>
    </row>
    <row r="30" spans="1:15" s="13" customFormat="1" ht="15.75">
      <c r="A30" s="3" t="s">
        <v>69</v>
      </c>
      <c r="B30" s="2" t="s">
        <v>70</v>
      </c>
      <c r="C30" s="10"/>
      <c r="D30" s="9"/>
      <c r="E30" s="9">
        <v>2</v>
      </c>
      <c r="F30" s="9"/>
      <c r="G30" s="9"/>
      <c r="H30" s="9"/>
      <c r="I30" s="10"/>
      <c r="J30" s="10"/>
      <c r="K30" s="9"/>
      <c r="L30" s="9"/>
      <c r="M30" s="9"/>
      <c r="N30" s="16">
        <f t="shared" si="0"/>
        <v>0.07692307692307693</v>
      </c>
      <c r="O30" s="595" t="s">
        <v>14</v>
      </c>
    </row>
    <row r="31" spans="1:15" s="13" customFormat="1" ht="15.75">
      <c r="A31" s="3"/>
      <c r="B31" s="18"/>
      <c r="C31" s="10"/>
      <c r="D31" s="9"/>
      <c r="E31" s="9">
        <f>E30*$E$5*$N$3</f>
        <v>7330800</v>
      </c>
      <c r="F31" s="9"/>
      <c r="G31" s="10"/>
      <c r="H31" s="9"/>
      <c r="I31" s="10"/>
      <c r="J31" s="10"/>
      <c r="K31" s="9"/>
      <c r="L31" s="9"/>
      <c r="M31" s="9"/>
      <c r="N31" s="16">
        <f t="shared" si="0"/>
        <v>281953.8461538461</v>
      </c>
      <c r="O31" s="596"/>
    </row>
    <row r="32" spans="1:15" s="13" customFormat="1" ht="15.75">
      <c r="A32" s="3"/>
      <c r="B32" s="18"/>
      <c r="C32" s="10"/>
      <c r="D32" s="9"/>
      <c r="E32" s="9"/>
      <c r="F32" s="9"/>
      <c r="G32" s="10"/>
      <c r="H32" s="9"/>
      <c r="I32" s="10"/>
      <c r="J32" s="10"/>
      <c r="K32" s="9"/>
      <c r="L32" s="9"/>
      <c r="M32" s="9"/>
      <c r="N32" s="16">
        <f t="shared" si="0"/>
        <v>0</v>
      </c>
      <c r="O32" s="249"/>
    </row>
    <row r="33" spans="1:15" s="13" customFormat="1" ht="15.75">
      <c r="A33" s="3" t="s">
        <v>71</v>
      </c>
      <c r="B33" s="2" t="s">
        <v>72</v>
      </c>
      <c r="C33" s="10"/>
      <c r="D33" s="9"/>
      <c r="E33" s="9">
        <v>2</v>
      </c>
      <c r="F33" s="9"/>
      <c r="G33" s="9"/>
      <c r="H33" s="9"/>
      <c r="I33" s="10"/>
      <c r="J33" s="10"/>
      <c r="K33" s="9"/>
      <c r="L33" s="9"/>
      <c r="M33" s="9"/>
      <c r="N33" s="16">
        <f t="shared" si="0"/>
        <v>0.07692307692307693</v>
      </c>
      <c r="O33" s="595" t="s">
        <v>14</v>
      </c>
    </row>
    <row r="34" spans="1:15" s="13" customFormat="1" ht="15.75">
      <c r="A34" s="3"/>
      <c r="B34" s="18"/>
      <c r="C34" s="10"/>
      <c r="D34" s="9"/>
      <c r="E34" s="9">
        <f>E33*$E$5*$N$3</f>
        <v>7330800</v>
      </c>
      <c r="F34" s="9"/>
      <c r="G34" s="10"/>
      <c r="H34" s="9"/>
      <c r="I34" s="10"/>
      <c r="J34" s="10"/>
      <c r="K34" s="9"/>
      <c r="L34" s="9"/>
      <c r="M34" s="9"/>
      <c r="N34" s="16">
        <f t="shared" si="0"/>
        <v>281953.8461538461</v>
      </c>
      <c r="O34" s="599"/>
    </row>
    <row r="35" spans="1:15" s="13" customFormat="1" ht="15.75">
      <c r="A35" s="3"/>
      <c r="B35" s="18"/>
      <c r="C35" s="10"/>
      <c r="D35" s="9"/>
      <c r="E35" s="9"/>
      <c r="F35" s="9"/>
      <c r="G35" s="10"/>
      <c r="H35" s="9"/>
      <c r="I35" s="10"/>
      <c r="J35" s="10"/>
      <c r="K35" s="9"/>
      <c r="L35" s="9"/>
      <c r="M35" s="9"/>
      <c r="N35" s="16">
        <f t="shared" si="0"/>
        <v>0</v>
      </c>
      <c r="O35" s="261"/>
    </row>
    <row r="36" spans="1:15" s="13" customFormat="1" ht="15.75">
      <c r="A36" s="3" t="s">
        <v>73</v>
      </c>
      <c r="B36" s="2" t="s">
        <v>74</v>
      </c>
      <c r="C36" s="10"/>
      <c r="D36" s="9"/>
      <c r="E36" s="9">
        <v>2</v>
      </c>
      <c r="F36" s="9"/>
      <c r="G36" s="9"/>
      <c r="H36" s="9"/>
      <c r="I36" s="10"/>
      <c r="J36" s="10"/>
      <c r="K36" s="9"/>
      <c r="L36" s="9"/>
      <c r="M36" s="9"/>
      <c r="N36" s="16">
        <f t="shared" si="0"/>
        <v>0.07692307692307693</v>
      </c>
      <c r="O36" s="595" t="s">
        <v>14</v>
      </c>
    </row>
    <row r="37" spans="1:15" s="13" customFormat="1" ht="15.75">
      <c r="A37" s="3"/>
      <c r="B37" s="18"/>
      <c r="C37" s="10"/>
      <c r="D37" s="9"/>
      <c r="E37" s="9">
        <f>E36*$E$5*$N$3</f>
        <v>7330800</v>
      </c>
      <c r="F37" s="9"/>
      <c r="G37" s="10"/>
      <c r="H37" s="9"/>
      <c r="I37" s="10"/>
      <c r="J37" s="10"/>
      <c r="K37" s="9"/>
      <c r="L37" s="9"/>
      <c r="M37" s="9"/>
      <c r="N37" s="16">
        <f t="shared" si="0"/>
        <v>281953.8461538461</v>
      </c>
      <c r="O37" s="599"/>
    </row>
    <row r="38" spans="1:15" s="13" customFormat="1" ht="15.75">
      <c r="A38" s="3"/>
      <c r="B38" s="18"/>
      <c r="C38" s="10"/>
      <c r="D38" s="9"/>
      <c r="E38" s="9"/>
      <c r="F38" s="9"/>
      <c r="G38" s="10"/>
      <c r="H38" s="9"/>
      <c r="I38" s="10"/>
      <c r="J38" s="10"/>
      <c r="K38" s="9"/>
      <c r="L38" s="9"/>
      <c r="M38" s="9"/>
      <c r="N38" s="16">
        <f t="shared" si="0"/>
        <v>0</v>
      </c>
      <c r="O38" s="261"/>
    </row>
    <row r="39" spans="1:15" s="13" customFormat="1" ht="15.75" customHeight="1">
      <c r="A39" s="3" t="s">
        <v>75</v>
      </c>
      <c r="B39" s="2" t="s">
        <v>76</v>
      </c>
      <c r="C39" s="10"/>
      <c r="D39" s="9"/>
      <c r="E39" s="9">
        <v>2</v>
      </c>
      <c r="F39" s="9"/>
      <c r="G39" s="9"/>
      <c r="H39" s="9"/>
      <c r="I39" s="10"/>
      <c r="J39" s="10"/>
      <c r="K39" s="9"/>
      <c r="L39" s="9"/>
      <c r="M39" s="9"/>
      <c r="N39" s="16">
        <f t="shared" si="0"/>
        <v>0.07692307692307693</v>
      </c>
      <c r="O39" s="595" t="s">
        <v>14</v>
      </c>
    </row>
    <row r="40" spans="1:15" s="13" customFormat="1" ht="15.75">
      <c r="A40" s="3"/>
      <c r="B40" s="18"/>
      <c r="C40" s="10"/>
      <c r="D40" s="9"/>
      <c r="E40" s="9">
        <f>E39*$E$5*$N$3</f>
        <v>7330800</v>
      </c>
      <c r="F40" s="9"/>
      <c r="G40" s="10"/>
      <c r="H40" s="9"/>
      <c r="I40" s="10"/>
      <c r="J40" s="10"/>
      <c r="K40" s="9"/>
      <c r="L40" s="9"/>
      <c r="M40" s="9"/>
      <c r="N40" s="16">
        <f t="shared" si="0"/>
        <v>281953.8461538461</v>
      </c>
      <c r="O40" s="599"/>
    </row>
    <row r="41" spans="1:15" s="13" customFormat="1" ht="15.75">
      <c r="A41" s="3"/>
      <c r="B41" s="18"/>
      <c r="C41" s="10"/>
      <c r="D41" s="9"/>
      <c r="E41" s="9"/>
      <c r="F41" s="9"/>
      <c r="G41" s="10"/>
      <c r="H41" s="9"/>
      <c r="I41" s="10"/>
      <c r="J41" s="10"/>
      <c r="K41" s="9"/>
      <c r="L41" s="9"/>
      <c r="M41" s="9"/>
      <c r="N41" s="16">
        <f t="shared" si="0"/>
        <v>0</v>
      </c>
      <c r="O41" s="261"/>
    </row>
    <row r="42" spans="1:16" s="13" customFormat="1" ht="15.75">
      <c r="A42" s="3" t="s">
        <v>46</v>
      </c>
      <c r="B42" s="2" t="s">
        <v>77</v>
      </c>
      <c r="C42" s="10"/>
      <c r="D42" s="9"/>
      <c r="E42" s="9">
        <v>2</v>
      </c>
      <c r="F42" s="9"/>
      <c r="G42" s="9"/>
      <c r="H42" s="9"/>
      <c r="I42" s="10"/>
      <c r="J42" s="10"/>
      <c r="K42" s="9"/>
      <c r="L42" s="9"/>
      <c r="M42" s="9"/>
      <c r="N42" s="16">
        <f t="shared" si="0"/>
        <v>0.07692307692307693</v>
      </c>
      <c r="O42" s="595" t="s">
        <v>14</v>
      </c>
      <c r="P42" s="15"/>
    </row>
    <row r="43" spans="1:15" s="13" customFormat="1" ht="15.75">
      <c r="A43" s="3"/>
      <c r="B43" s="18"/>
      <c r="C43" s="10"/>
      <c r="D43" s="9"/>
      <c r="E43" s="9">
        <f>E42*$E$5*$N$3</f>
        <v>7330800</v>
      </c>
      <c r="F43" s="9"/>
      <c r="G43" s="10"/>
      <c r="H43" s="9"/>
      <c r="I43" s="10"/>
      <c r="J43" s="10"/>
      <c r="K43" s="9"/>
      <c r="L43" s="9"/>
      <c r="M43" s="9"/>
      <c r="N43" s="16">
        <f t="shared" si="0"/>
        <v>281953.8461538461</v>
      </c>
      <c r="O43" s="599"/>
    </row>
    <row r="44" spans="1:15" s="13" customFormat="1" ht="15.75">
      <c r="A44" s="3"/>
      <c r="B44" s="18"/>
      <c r="C44" s="10"/>
      <c r="D44" s="9"/>
      <c r="E44" s="9"/>
      <c r="F44" s="9"/>
      <c r="G44" s="10"/>
      <c r="H44" s="9"/>
      <c r="I44" s="10"/>
      <c r="J44" s="10"/>
      <c r="K44" s="9"/>
      <c r="L44" s="9"/>
      <c r="M44" s="9"/>
      <c r="N44" s="16">
        <f t="shared" si="0"/>
        <v>0</v>
      </c>
      <c r="O44" s="261"/>
    </row>
    <row r="45" spans="1:16" s="13" customFormat="1" ht="21.75" customHeight="1">
      <c r="A45" s="3" t="s">
        <v>47</v>
      </c>
      <c r="B45" s="2" t="s">
        <v>78</v>
      </c>
      <c r="C45" s="10"/>
      <c r="D45" s="9"/>
      <c r="E45" s="18"/>
      <c r="F45" s="18"/>
      <c r="G45" s="10"/>
      <c r="H45" s="9"/>
      <c r="I45" s="10"/>
      <c r="J45" s="10"/>
      <c r="K45" s="9"/>
      <c r="L45" s="9"/>
      <c r="M45" s="9"/>
      <c r="N45" s="16">
        <f t="shared" si="0"/>
        <v>0</v>
      </c>
      <c r="O45" s="250"/>
      <c r="P45" s="15"/>
    </row>
    <row r="46" spans="1:15" s="13" customFormat="1" ht="18.75" customHeight="1">
      <c r="A46" s="3" t="s">
        <v>79</v>
      </c>
      <c r="B46" s="18" t="s">
        <v>80</v>
      </c>
      <c r="C46" s="10"/>
      <c r="D46" s="9"/>
      <c r="E46" s="9">
        <v>2</v>
      </c>
      <c r="F46" s="9"/>
      <c r="G46" s="10"/>
      <c r="H46" s="9"/>
      <c r="I46" s="10"/>
      <c r="J46" s="10"/>
      <c r="K46" s="9"/>
      <c r="L46" s="9"/>
      <c r="M46" s="9"/>
      <c r="N46" s="16">
        <f t="shared" si="0"/>
        <v>0.07692307692307693</v>
      </c>
      <c r="O46" s="595" t="s">
        <v>14</v>
      </c>
    </row>
    <row r="47" spans="1:15" s="13" customFormat="1" ht="15.75">
      <c r="A47" s="5"/>
      <c r="B47" s="18"/>
      <c r="C47" s="10"/>
      <c r="D47" s="9"/>
      <c r="E47" s="9">
        <f>E46*$E$5*$N$3</f>
        <v>7330800</v>
      </c>
      <c r="F47" s="10"/>
      <c r="G47" s="10"/>
      <c r="H47" s="9"/>
      <c r="I47" s="10"/>
      <c r="J47" s="10"/>
      <c r="K47" s="9"/>
      <c r="L47" s="9"/>
      <c r="M47" s="9"/>
      <c r="N47" s="16">
        <f t="shared" si="0"/>
        <v>281953.8461538461</v>
      </c>
      <c r="O47" s="596"/>
    </row>
    <row r="48" spans="1:15" s="13" customFormat="1" ht="15.75">
      <c r="A48" s="5"/>
      <c r="B48" s="18"/>
      <c r="C48" s="10"/>
      <c r="D48" s="9"/>
      <c r="E48" s="10"/>
      <c r="F48" s="9"/>
      <c r="G48" s="10"/>
      <c r="H48" s="9"/>
      <c r="I48" s="10"/>
      <c r="J48" s="10"/>
      <c r="K48" s="9"/>
      <c r="L48" s="9"/>
      <c r="M48" s="9"/>
      <c r="N48" s="16">
        <f t="shared" si="0"/>
        <v>0</v>
      </c>
      <c r="O48" s="249"/>
    </row>
    <row r="49" spans="1:15" s="13" customFormat="1" ht="15.75" customHeight="1">
      <c r="A49" s="3" t="s">
        <v>81</v>
      </c>
      <c r="B49" s="18" t="s">
        <v>84</v>
      </c>
      <c r="C49" s="10"/>
      <c r="D49" s="9"/>
      <c r="E49" s="9">
        <v>2</v>
      </c>
      <c r="F49" s="9"/>
      <c r="G49" s="10"/>
      <c r="H49" s="9"/>
      <c r="I49" s="10"/>
      <c r="J49" s="10"/>
      <c r="K49" s="9"/>
      <c r="L49" s="9"/>
      <c r="M49" s="9"/>
      <c r="N49" s="16">
        <f t="shared" si="0"/>
        <v>0.07692307692307693</v>
      </c>
      <c r="O49" s="595" t="s">
        <v>14</v>
      </c>
    </row>
    <row r="50" spans="1:15" s="13" customFormat="1" ht="15.75">
      <c r="A50" s="3"/>
      <c r="B50" s="18"/>
      <c r="C50" s="10"/>
      <c r="D50" s="9"/>
      <c r="E50" s="9">
        <f>E49*$E$5*$N$3</f>
        <v>7330800</v>
      </c>
      <c r="F50" s="10"/>
      <c r="G50" s="10"/>
      <c r="H50" s="9"/>
      <c r="I50" s="10"/>
      <c r="J50" s="10"/>
      <c r="K50" s="9"/>
      <c r="L50" s="9"/>
      <c r="M50" s="9"/>
      <c r="N50" s="16">
        <f t="shared" si="0"/>
        <v>281953.8461538461</v>
      </c>
      <c r="O50" s="596"/>
    </row>
    <row r="51" spans="1:15" s="13" customFormat="1" ht="15.75">
      <c r="A51" s="3"/>
      <c r="B51" s="18"/>
      <c r="C51" s="10"/>
      <c r="D51" s="9"/>
      <c r="E51" s="9"/>
      <c r="F51" s="9"/>
      <c r="G51" s="10"/>
      <c r="H51" s="9"/>
      <c r="I51" s="10"/>
      <c r="J51" s="10"/>
      <c r="K51" s="9"/>
      <c r="L51" s="9"/>
      <c r="M51" s="9"/>
      <c r="N51" s="16">
        <f t="shared" si="0"/>
        <v>0</v>
      </c>
      <c r="O51" s="249"/>
    </row>
    <row r="52" spans="1:16" s="13" customFormat="1" ht="31.5">
      <c r="A52" s="3" t="s">
        <v>85</v>
      </c>
      <c r="B52" s="2" t="s">
        <v>86</v>
      </c>
      <c r="C52" s="10"/>
      <c r="D52" s="9"/>
      <c r="E52" s="9">
        <v>2</v>
      </c>
      <c r="F52" s="9"/>
      <c r="G52" s="9"/>
      <c r="H52" s="9"/>
      <c r="I52" s="10"/>
      <c r="J52" s="10"/>
      <c r="K52" s="9"/>
      <c r="L52" s="9"/>
      <c r="M52" s="9"/>
      <c r="N52" s="16">
        <f t="shared" si="0"/>
        <v>0.07692307692307693</v>
      </c>
      <c r="O52" s="595" t="s">
        <v>14</v>
      </c>
      <c r="P52" s="15"/>
    </row>
    <row r="53" spans="1:15" s="13" customFormat="1" ht="15.75">
      <c r="A53" s="3"/>
      <c r="B53" s="18"/>
      <c r="C53" s="10"/>
      <c r="D53" s="9"/>
      <c r="E53" s="9">
        <f>E52*$E$5*$N$3</f>
        <v>7330800</v>
      </c>
      <c r="F53" s="9"/>
      <c r="G53" s="10"/>
      <c r="H53" s="9"/>
      <c r="I53" s="10"/>
      <c r="J53" s="10"/>
      <c r="K53" s="9"/>
      <c r="L53" s="9"/>
      <c r="M53" s="9"/>
      <c r="N53" s="16">
        <f t="shared" si="0"/>
        <v>281953.8461538461</v>
      </c>
      <c r="O53" s="596"/>
    </row>
    <row r="54" spans="1:15" s="13" customFormat="1" ht="15.75">
      <c r="A54" s="3"/>
      <c r="B54" s="18"/>
      <c r="C54" s="10"/>
      <c r="D54" s="9"/>
      <c r="E54" s="9"/>
      <c r="F54" s="9"/>
      <c r="G54" s="10"/>
      <c r="H54" s="9"/>
      <c r="I54" s="10"/>
      <c r="J54" s="10"/>
      <c r="K54" s="9"/>
      <c r="L54" s="9"/>
      <c r="M54" s="9"/>
      <c r="N54" s="16">
        <f t="shared" si="0"/>
        <v>0</v>
      </c>
      <c r="O54" s="249"/>
    </row>
    <row r="55" spans="1:16" s="13" customFormat="1" ht="33.75" customHeight="1">
      <c r="A55" s="3" t="s">
        <v>87</v>
      </c>
      <c r="B55" s="2" t="s">
        <v>88</v>
      </c>
      <c r="C55" s="10"/>
      <c r="D55" s="9"/>
      <c r="E55" s="9">
        <v>2</v>
      </c>
      <c r="F55" s="9"/>
      <c r="G55" s="10"/>
      <c r="H55" s="9"/>
      <c r="I55" s="10"/>
      <c r="J55" s="10"/>
      <c r="K55" s="9"/>
      <c r="L55" s="9"/>
      <c r="M55" s="9"/>
      <c r="N55" s="16">
        <f t="shared" si="0"/>
        <v>0.07692307692307693</v>
      </c>
      <c r="O55" s="595" t="s">
        <v>14</v>
      </c>
      <c r="P55" s="15"/>
    </row>
    <row r="56" spans="1:15" s="13" customFormat="1" ht="15.75">
      <c r="A56" s="3"/>
      <c r="B56" s="18"/>
      <c r="C56" s="10"/>
      <c r="D56" s="9"/>
      <c r="E56" s="9">
        <f>E55*$E$5*$N$3</f>
        <v>7330800</v>
      </c>
      <c r="F56" s="9"/>
      <c r="G56" s="9"/>
      <c r="H56" s="9"/>
      <c r="I56" s="10"/>
      <c r="J56" s="10"/>
      <c r="K56" s="9"/>
      <c r="L56" s="9"/>
      <c r="M56" s="9"/>
      <c r="N56" s="16">
        <f t="shared" si="0"/>
        <v>281953.8461538461</v>
      </c>
      <c r="O56" s="596"/>
    </row>
    <row r="57" spans="1:15" s="13" customFormat="1" ht="15.75">
      <c r="A57" s="3"/>
      <c r="B57" s="18"/>
      <c r="C57" s="10"/>
      <c r="D57" s="9"/>
      <c r="E57" s="9"/>
      <c r="F57" s="9"/>
      <c r="G57" s="10"/>
      <c r="H57" s="9"/>
      <c r="I57" s="10"/>
      <c r="J57" s="10"/>
      <c r="K57" s="9"/>
      <c r="L57" s="9"/>
      <c r="M57" s="9"/>
      <c r="N57" s="16">
        <f t="shared" si="0"/>
        <v>0</v>
      </c>
      <c r="O57" s="249"/>
    </row>
    <row r="58" spans="1:15" s="13" customFormat="1" ht="15.75">
      <c r="A58" s="3" t="s">
        <v>89</v>
      </c>
      <c r="B58" s="2" t="s">
        <v>90</v>
      </c>
      <c r="C58" s="10"/>
      <c r="D58" s="9"/>
      <c r="E58" s="9">
        <v>2</v>
      </c>
      <c r="F58" s="9"/>
      <c r="G58" s="10"/>
      <c r="H58" s="9"/>
      <c r="I58" s="10"/>
      <c r="J58" s="10"/>
      <c r="K58" s="9"/>
      <c r="L58" s="9"/>
      <c r="M58" s="9"/>
      <c r="N58" s="16">
        <f t="shared" si="0"/>
        <v>0.07692307692307693</v>
      </c>
      <c r="O58" s="595" t="s">
        <v>14</v>
      </c>
    </row>
    <row r="59" spans="1:15" s="13" customFormat="1" ht="15.75">
      <c r="A59" s="3"/>
      <c r="B59" s="2"/>
      <c r="C59" s="10"/>
      <c r="D59" s="9"/>
      <c r="E59" s="9">
        <f>E58*$E$5*$N$3</f>
        <v>7330800</v>
      </c>
      <c r="F59" s="9"/>
      <c r="G59" s="10"/>
      <c r="H59" s="9"/>
      <c r="I59" s="10"/>
      <c r="J59" s="10"/>
      <c r="K59" s="9"/>
      <c r="L59" s="9"/>
      <c r="M59" s="9"/>
      <c r="N59" s="16">
        <f t="shared" si="0"/>
        <v>281953.8461538461</v>
      </c>
      <c r="O59" s="596"/>
    </row>
    <row r="60" spans="1:15" s="13" customFormat="1" ht="15.75">
      <c r="A60" s="5"/>
      <c r="B60" s="18"/>
      <c r="C60" s="10"/>
      <c r="D60" s="9"/>
      <c r="E60" s="9"/>
      <c r="F60" s="9"/>
      <c r="G60" s="9"/>
      <c r="H60" s="9"/>
      <c r="I60" s="10"/>
      <c r="J60" s="10"/>
      <c r="K60" s="9"/>
      <c r="L60" s="9"/>
      <c r="M60" s="9"/>
      <c r="N60" s="16">
        <f t="shared" si="0"/>
        <v>0</v>
      </c>
      <c r="O60" s="263"/>
    </row>
    <row r="61" spans="1:15" s="13" customFormat="1" ht="15.75">
      <c r="A61" s="3" t="s">
        <v>91</v>
      </c>
      <c r="B61" s="18" t="s">
        <v>92</v>
      </c>
      <c r="C61" s="10"/>
      <c r="D61" s="9"/>
      <c r="E61" s="9">
        <v>2</v>
      </c>
      <c r="F61" s="9"/>
      <c r="G61" s="10"/>
      <c r="H61" s="9"/>
      <c r="I61" s="10"/>
      <c r="J61" s="10"/>
      <c r="K61" s="9"/>
      <c r="L61" s="9"/>
      <c r="M61" s="9"/>
      <c r="N61" s="16">
        <f t="shared" si="0"/>
        <v>0.07692307692307693</v>
      </c>
      <c r="O61" s="595" t="s">
        <v>14</v>
      </c>
    </row>
    <row r="62" spans="1:15" s="13" customFormat="1" ht="15.75">
      <c r="A62" s="5"/>
      <c r="B62" s="18"/>
      <c r="C62" s="10"/>
      <c r="D62" s="9"/>
      <c r="E62" s="9">
        <f>E61*$E$5*$N$3</f>
        <v>7330800</v>
      </c>
      <c r="F62" s="9"/>
      <c r="G62" s="10"/>
      <c r="H62" s="9"/>
      <c r="I62" s="10"/>
      <c r="J62" s="10"/>
      <c r="K62" s="9"/>
      <c r="L62" s="9"/>
      <c r="M62" s="9"/>
      <c r="N62" s="16">
        <f t="shared" si="0"/>
        <v>281953.8461538461</v>
      </c>
      <c r="O62" s="596"/>
    </row>
    <row r="63" spans="1:15" s="13" customFormat="1" ht="15.75">
      <c r="A63" s="5"/>
      <c r="B63" s="2"/>
      <c r="C63" s="10"/>
      <c r="D63" s="9"/>
      <c r="E63" s="9"/>
      <c r="F63" s="9"/>
      <c r="G63" s="9"/>
      <c r="H63" s="9"/>
      <c r="I63" s="10"/>
      <c r="J63" s="10"/>
      <c r="K63" s="9"/>
      <c r="L63" s="9"/>
      <c r="M63" s="9"/>
      <c r="N63" s="16">
        <f t="shared" si="0"/>
        <v>0</v>
      </c>
      <c r="O63" s="263"/>
    </row>
    <row r="64" spans="1:15" s="13" customFormat="1" ht="15.75">
      <c r="A64" s="6">
        <v>2</v>
      </c>
      <c r="B64" s="45" t="s">
        <v>93</v>
      </c>
      <c r="C64" s="10"/>
      <c r="D64" s="9"/>
      <c r="E64" s="9"/>
      <c r="F64" s="9"/>
      <c r="G64" s="10"/>
      <c r="H64" s="9"/>
      <c r="I64" s="10"/>
      <c r="J64" s="10"/>
      <c r="K64" s="9"/>
      <c r="L64" s="9"/>
      <c r="M64" s="9"/>
      <c r="N64" s="16">
        <f t="shared" si="0"/>
        <v>0</v>
      </c>
      <c r="O64" s="262"/>
    </row>
    <row r="65" spans="1:15" s="13" customFormat="1" ht="15.75">
      <c r="A65" s="3" t="s">
        <v>22</v>
      </c>
      <c r="B65" s="2" t="s">
        <v>94</v>
      </c>
      <c r="C65" s="10"/>
      <c r="D65" s="9"/>
      <c r="E65" s="9"/>
      <c r="F65" s="9"/>
      <c r="G65" s="10"/>
      <c r="H65" s="9"/>
      <c r="I65" s="10"/>
      <c r="J65" s="10"/>
      <c r="K65" s="9"/>
      <c r="L65" s="9"/>
      <c r="M65" s="9"/>
      <c r="N65" s="16">
        <f t="shared" si="0"/>
        <v>0</v>
      </c>
      <c r="O65" s="249"/>
    </row>
    <row r="66" spans="1:16" s="13" customFormat="1" ht="33.75" customHeight="1">
      <c r="A66" s="3" t="s">
        <v>95</v>
      </c>
      <c r="B66" s="2" t="s">
        <v>96</v>
      </c>
      <c r="C66" s="10"/>
      <c r="D66" s="9"/>
      <c r="E66" s="9"/>
      <c r="F66" s="9"/>
      <c r="G66" s="9"/>
      <c r="H66" s="9"/>
      <c r="I66" s="10"/>
      <c r="J66" s="10"/>
      <c r="K66" s="9"/>
      <c r="L66" s="9"/>
      <c r="M66" s="9"/>
      <c r="N66" s="16">
        <f t="shared" si="0"/>
        <v>0</v>
      </c>
      <c r="O66" s="264"/>
      <c r="P66" s="15"/>
    </row>
    <row r="67" spans="1:15" s="13" customFormat="1" ht="15.75">
      <c r="A67" s="3" t="s">
        <v>98</v>
      </c>
      <c r="B67" s="18" t="s">
        <v>99</v>
      </c>
      <c r="C67" s="10"/>
      <c r="D67" s="9"/>
      <c r="E67" s="9"/>
      <c r="F67" s="9"/>
      <c r="G67" s="10"/>
      <c r="H67" s="9"/>
      <c r="I67" s="10"/>
      <c r="K67" s="234">
        <v>2</v>
      </c>
      <c r="L67" s="9"/>
      <c r="M67" s="9"/>
      <c r="N67" s="16">
        <f t="shared" si="0"/>
        <v>0.07692307692307693</v>
      </c>
      <c r="O67" s="595" t="s">
        <v>97</v>
      </c>
    </row>
    <row r="68" spans="1:15" s="13" customFormat="1" ht="15.75">
      <c r="A68" s="31"/>
      <c r="B68" s="45"/>
      <c r="C68" s="10"/>
      <c r="D68" s="9"/>
      <c r="E68" s="9"/>
      <c r="F68" s="9"/>
      <c r="G68" s="9"/>
      <c r="H68" s="9"/>
      <c r="I68" s="10"/>
      <c r="K68" s="234">
        <f>K67*$K$5*$N$3</f>
        <v>8940000</v>
      </c>
      <c r="L68" s="9"/>
      <c r="M68" s="9"/>
      <c r="N68" s="16">
        <f t="shared" si="0"/>
        <v>343846.1538461539</v>
      </c>
      <c r="O68" s="596"/>
    </row>
    <row r="69" spans="1:15" s="13" customFormat="1" ht="15.75">
      <c r="A69" s="3"/>
      <c r="B69" s="18"/>
      <c r="C69" s="10"/>
      <c r="D69" s="9"/>
      <c r="E69" s="9"/>
      <c r="F69" s="9"/>
      <c r="G69" s="10"/>
      <c r="H69" s="10"/>
      <c r="I69" s="10"/>
      <c r="K69" s="234"/>
      <c r="L69" s="9"/>
      <c r="M69" s="9"/>
      <c r="N69" s="16">
        <f t="shared" si="0"/>
        <v>0</v>
      </c>
      <c r="O69" s="249"/>
    </row>
    <row r="70" spans="1:15" s="13" customFormat="1" ht="15.75">
      <c r="A70" s="3" t="s">
        <v>100</v>
      </c>
      <c r="B70" s="18" t="s">
        <v>101</v>
      </c>
      <c r="C70" s="10"/>
      <c r="D70" s="9"/>
      <c r="E70" s="9"/>
      <c r="F70" s="9"/>
      <c r="G70" s="10"/>
      <c r="H70" s="9"/>
      <c r="I70" s="10"/>
      <c r="K70" s="234">
        <v>2</v>
      </c>
      <c r="L70" s="9"/>
      <c r="M70" s="9"/>
      <c r="N70" s="16">
        <f t="shared" si="0"/>
        <v>0.07692307692307693</v>
      </c>
      <c r="O70" s="595" t="s">
        <v>97</v>
      </c>
    </row>
    <row r="71" spans="1:16" s="13" customFormat="1" ht="15.75">
      <c r="A71" s="31"/>
      <c r="B71" s="45"/>
      <c r="C71" s="10"/>
      <c r="D71" s="9"/>
      <c r="E71" s="9"/>
      <c r="F71" s="9"/>
      <c r="G71" s="10"/>
      <c r="H71" s="9"/>
      <c r="I71" s="10"/>
      <c r="K71" s="234">
        <f>K70*$K$5*$N$3</f>
        <v>8940000</v>
      </c>
      <c r="L71" s="9"/>
      <c r="M71" s="9"/>
      <c r="N71" s="16">
        <f t="shared" si="0"/>
        <v>343846.1538461539</v>
      </c>
      <c r="O71" s="596"/>
      <c r="P71" s="15"/>
    </row>
    <row r="72" spans="1:15" s="13" customFormat="1" ht="15.75">
      <c r="A72" s="3"/>
      <c r="B72" s="18"/>
      <c r="C72" s="10"/>
      <c r="D72" s="9"/>
      <c r="E72" s="9"/>
      <c r="F72" s="9"/>
      <c r="G72" s="10"/>
      <c r="H72" s="9"/>
      <c r="I72" s="10"/>
      <c r="K72" s="234"/>
      <c r="L72" s="9"/>
      <c r="M72" s="9"/>
      <c r="N72" s="16">
        <f t="shared" si="0"/>
        <v>0</v>
      </c>
      <c r="O72" s="249"/>
    </row>
    <row r="73" spans="1:15" s="13" customFormat="1" ht="15.75">
      <c r="A73" s="3" t="s">
        <v>102</v>
      </c>
      <c r="B73" s="18" t="s">
        <v>103</v>
      </c>
      <c r="C73" s="10"/>
      <c r="D73" s="9"/>
      <c r="E73" s="9"/>
      <c r="F73" s="9"/>
      <c r="G73" s="10"/>
      <c r="H73" s="9"/>
      <c r="I73" s="10"/>
      <c r="K73" s="234">
        <v>2</v>
      </c>
      <c r="L73" s="9"/>
      <c r="M73" s="9"/>
      <c r="N73" s="16">
        <f t="shared" si="0"/>
        <v>0.07692307692307693</v>
      </c>
      <c r="O73" s="595" t="s">
        <v>97</v>
      </c>
    </row>
    <row r="74" spans="1:16" s="13" customFormat="1" ht="15.75">
      <c r="A74" s="31"/>
      <c r="B74" s="45"/>
      <c r="C74" s="10"/>
      <c r="D74" s="9"/>
      <c r="E74" s="9"/>
      <c r="F74" s="9"/>
      <c r="G74" s="10"/>
      <c r="H74" s="9"/>
      <c r="I74" s="10"/>
      <c r="K74" s="234">
        <f>K73*$K$5*$N$3</f>
        <v>8940000</v>
      </c>
      <c r="L74" s="9"/>
      <c r="M74" s="9"/>
      <c r="N74" s="16">
        <f t="shared" si="0"/>
        <v>343846.1538461539</v>
      </c>
      <c r="O74" s="596"/>
      <c r="P74" s="15"/>
    </row>
    <row r="75" spans="1:15" s="13" customFormat="1" ht="15.75">
      <c r="A75" s="3"/>
      <c r="B75" s="2"/>
      <c r="C75" s="10"/>
      <c r="D75" s="9"/>
      <c r="E75" s="9"/>
      <c r="F75" s="9"/>
      <c r="G75" s="60"/>
      <c r="H75" s="9"/>
      <c r="I75" s="10"/>
      <c r="K75" s="234"/>
      <c r="L75" s="9"/>
      <c r="M75" s="9"/>
      <c r="N75" s="16">
        <f t="shared" si="0"/>
        <v>0</v>
      </c>
      <c r="O75" s="249"/>
    </row>
    <row r="76" spans="1:15" s="13" customFormat="1" ht="31.5" customHeight="1">
      <c r="A76" s="3" t="s">
        <v>104</v>
      </c>
      <c r="B76" s="2" t="s">
        <v>105</v>
      </c>
      <c r="C76" s="10"/>
      <c r="D76" s="9"/>
      <c r="E76" s="9"/>
      <c r="F76" s="10"/>
      <c r="G76" s="10"/>
      <c r="H76" s="9"/>
      <c r="I76" s="10"/>
      <c r="K76" s="234"/>
      <c r="L76" s="9"/>
      <c r="M76" s="9"/>
      <c r="N76" s="16">
        <f aca="true" t="shared" si="1" ref="N76:N139">SUM(C76:M76)/26</f>
        <v>0</v>
      </c>
      <c r="O76" s="249"/>
    </row>
    <row r="77" spans="1:15" s="13" customFormat="1" ht="15.75">
      <c r="A77" s="3" t="s">
        <v>106</v>
      </c>
      <c r="B77" s="18" t="s">
        <v>99</v>
      </c>
      <c r="C77" s="10"/>
      <c r="D77" s="9"/>
      <c r="E77" s="9"/>
      <c r="F77" s="9"/>
      <c r="G77" s="10"/>
      <c r="H77" s="10"/>
      <c r="I77" s="10"/>
      <c r="K77" s="234">
        <v>2</v>
      </c>
      <c r="L77" s="9"/>
      <c r="M77" s="9"/>
      <c r="N77" s="16">
        <f t="shared" si="1"/>
        <v>0.07692307692307693</v>
      </c>
      <c r="O77" s="595" t="s">
        <v>97</v>
      </c>
    </row>
    <row r="78" spans="1:15" s="13" customFormat="1" ht="15.75">
      <c r="A78" s="3"/>
      <c r="B78" s="18"/>
      <c r="C78" s="10"/>
      <c r="D78" s="9"/>
      <c r="E78" s="9"/>
      <c r="F78" s="9"/>
      <c r="G78" s="10"/>
      <c r="H78" s="9"/>
      <c r="I78" s="10"/>
      <c r="K78" s="234">
        <f>K77*$K$5*$N$3</f>
        <v>8940000</v>
      </c>
      <c r="L78" s="9"/>
      <c r="M78" s="9"/>
      <c r="N78" s="16">
        <f t="shared" si="1"/>
        <v>343846.1538461539</v>
      </c>
      <c r="O78" s="596"/>
    </row>
    <row r="79" spans="1:15" s="13" customFormat="1" ht="15.75">
      <c r="A79" s="3"/>
      <c r="B79" s="2"/>
      <c r="C79" s="10"/>
      <c r="D79" s="9"/>
      <c r="E79" s="9"/>
      <c r="F79" s="9"/>
      <c r="G79" s="9"/>
      <c r="H79" s="9"/>
      <c r="I79" s="10"/>
      <c r="K79" s="234"/>
      <c r="L79" s="9"/>
      <c r="M79" s="9"/>
      <c r="N79" s="16">
        <f t="shared" si="1"/>
        <v>0</v>
      </c>
      <c r="O79" s="249"/>
    </row>
    <row r="80" spans="1:15" s="13" customFormat="1" ht="15.75">
      <c r="A80" s="3" t="s">
        <v>107</v>
      </c>
      <c r="B80" s="18" t="s">
        <v>101</v>
      </c>
      <c r="C80" s="10"/>
      <c r="D80" s="9"/>
      <c r="E80" s="18"/>
      <c r="F80" s="10"/>
      <c r="G80" s="10"/>
      <c r="H80" s="9"/>
      <c r="I80" s="10"/>
      <c r="K80" s="234">
        <v>2</v>
      </c>
      <c r="L80" s="9"/>
      <c r="M80" s="9"/>
      <c r="N80" s="16">
        <f t="shared" si="1"/>
        <v>0.07692307692307693</v>
      </c>
      <c r="O80" s="595" t="s">
        <v>97</v>
      </c>
    </row>
    <row r="81" spans="1:15" s="13" customFormat="1" ht="15.75">
      <c r="A81" s="5"/>
      <c r="B81" s="18"/>
      <c r="C81" s="10"/>
      <c r="D81" s="9"/>
      <c r="E81" s="10"/>
      <c r="F81" s="9"/>
      <c r="G81" s="18"/>
      <c r="H81" s="18"/>
      <c r="I81" s="18"/>
      <c r="K81" s="234">
        <f>K80*$K$5*$N$3</f>
        <v>8940000</v>
      </c>
      <c r="L81" s="9"/>
      <c r="M81" s="9"/>
      <c r="N81" s="16">
        <f t="shared" si="1"/>
        <v>343846.1538461539</v>
      </c>
      <c r="O81" s="596"/>
    </row>
    <row r="82" spans="1:15" s="13" customFormat="1" ht="15.75">
      <c r="A82" s="3"/>
      <c r="B82" s="2"/>
      <c r="C82" s="10"/>
      <c r="D82" s="9"/>
      <c r="E82" s="9"/>
      <c r="F82" s="9"/>
      <c r="G82" s="10"/>
      <c r="H82" s="9"/>
      <c r="I82" s="10"/>
      <c r="K82" s="234"/>
      <c r="L82" s="9"/>
      <c r="M82" s="9"/>
      <c r="N82" s="16">
        <f t="shared" si="1"/>
        <v>0</v>
      </c>
      <c r="O82" s="249"/>
    </row>
    <row r="83" spans="1:15" s="13" customFormat="1" ht="15.75">
      <c r="A83" s="3" t="s">
        <v>23</v>
      </c>
      <c r="B83" s="18" t="s">
        <v>108</v>
      </c>
      <c r="C83" s="10"/>
      <c r="D83" s="9"/>
      <c r="E83" s="9"/>
      <c r="F83" s="9"/>
      <c r="G83" s="10"/>
      <c r="H83" s="10"/>
      <c r="I83" s="10"/>
      <c r="K83" s="234">
        <v>2</v>
      </c>
      <c r="L83" s="9"/>
      <c r="M83" s="9"/>
      <c r="N83" s="16">
        <f t="shared" si="1"/>
        <v>0.07692307692307693</v>
      </c>
      <c r="O83" s="595" t="s">
        <v>97</v>
      </c>
    </row>
    <row r="84" spans="1:15" s="13" customFormat="1" ht="15.75">
      <c r="A84" s="3"/>
      <c r="B84" s="18"/>
      <c r="C84" s="10"/>
      <c r="D84" s="9"/>
      <c r="E84" s="9"/>
      <c r="F84" s="9"/>
      <c r="G84" s="10"/>
      <c r="H84" s="10"/>
      <c r="I84" s="10"/>
      <c r="K84" s="234">
        <f>K83*$K$5*$N$3</f>
        <v>8940000</v>
      </c>
      <c r="L84" s="9"/>
      <c r="M84" s="9"/>
      <c r="N84" s="16">
        <f t="shared" si="1"/>
        <v>343846.1538461539</v>
      </c>
      <c r="O84" s="596"/>
    </row>
    <row r="85" spans="1:15" s="13" customFormat="1" ht="15.75">
      <c r="A85" s="3"/>
      <c r="B85" s="2"/>
      <c r="C85" s="10"/>
      <c r="D85" s="9"/>
      <c r="E85" s="9"/>
      <c r="F85" s="9"/>
      <c r="G85" s="10"/>
      <c r="H85" s="10"/>
      <c r="I85" s="10"/>
      <c r="K85" s="234"/>
      <c r="L85" s="9"/>
      <c r="M85" s="9"/>
      <c r="N85" s="16">
        <f t="shared" si="1"/>
        <v>0</v>
      </c>
      <c r="O85" s="249"/>
    </row>
    <row r="86" spans="1:15" s="13" customFormat="1" ht="15.75">
      <c r="A86" s="3" t="s">
        <v>24</v>
      </c>
      <c r="B86" s="18" t="s">
        <v>60</v>
      </c>
      <c r="C86" s="10"/>
      <c r="D86" s="9"/>
      <c r="E86" s="9"/>
      <c r="F86" s="9"/>
      <c r="G86" s="10"/>
      <c r="H86" s="10"/>
      <c r="I86" s="10"/>
      <c r="K86" s="234"/>
      <c r="L86" s="9"/>
      <c r="M86" s="9"/>
      <c r="N86" s="16">
        <f t="shared" si="1"/>
        <v>0</v>
      </c>
      <c r="O86" s="249"/>
    </row>
    <row r="87" spans="1:15" s="13" customFormat="1" ht="34.5" customHeight="1">
      <c r="A87" s="3" t="s">
        <v>109</v>
      </c>
      <c r="B87" s="2" t="s">
        <v>62</v>
      </c>
      <c r="C87" s="10"/>
      <c r="D87" s="9"/>
      <c r="E87" s="9"/>
      <c r="F87" s="9"/>
      <c r="G87" s="10"/>
      <c r="H87" s="10"/>
      <c r="I87" s="10"/>
      <c r="K87" s="234">
        <v>2</v>
      </c>
      <c r="L87" s="9"/>
      <c r="M87" s="9"/>
      <c r="N87" s="16">
        <f t="shared" si="1"/>
        <v>0.07692307692307693</v>
      </c>
      <c r="O87" s="595" t="s">
        <v>97</v>
      </c>
    </row>
    <row r="88" spans="1:15" s="13" customFormat="1" ht="15.75">
      <c r="A88" s="3"/>
      <c r="B88" s="2"/>
      <c r="C88" s="10"/>
      <c r="D88" s="9"/>
      <c r="E88" s="9"/>
      <c r="F88" s="9"/>
      <c r="G88" s="10"/>
      <c r="H88" s="10"/>
      <c r="I88" s="10"/>
      <c r="K88" s="234">
        <f>K87*$K$5*$N$3</f>
        <v>8940000</v>
      </c>
      <c r="L88" s="9"/>
      <c r="M88" s="9"/>
      <c r="N88" s="16">
        <f t="shared" si="1"/>
        <v>343846.1538461539</v>
      </c>
      <c r="O88" s="596"/>
    </row>
    <row r="89" spans="1:15" s="13" customFormat="1" ht="15.75">
      <c r="A89" s="3"/>
      <c r="B89" s="18"/>
      <c r="C89" s="10"/>
      <c r="D89" s="9"/>
      <c r="E89" s="9"/>
      <c r="F89" s="9"/>
      <c r="G89" s="10"/>
      <c r="H89" s="10"/>
      <c r="I89" s="10"/>
      <c r="K89" s="234"/>
      <c r="L89" s="9"/>
      <c r="M89" s="9"/>
      <c r="N89" s="16">
        <f t="shared" si="1"/>
        <v>0</v>
      </c>
      <c r="O89" s="249"/>
    </row>
    <row r="90" spans="1:15" s="13" customFormat="1" ht="31.5">
      <c r="A90" s="3" t="s">
        <v>110</v>
      </c>
      <c r="B90" s="2" t="s">
        <v>64</v>
      </c>
      <c r="C90" s="10"/>
      <c r="D90" s="9"/>
      <c r="E90" s="9"/>
      <c r="F90" s="9"/>
      <c r="G90" s="10"/>
      <c r="H90" s="10"/>
      <c r="I90" s="10"/>
      <c r="K90" s="234">
        <v>2</v>
      </c>
      <c r="L90" s="9"/>
      <c r="M90" s="9"/>
      <c r="N90" s="16">
        <f t="shared" si="1"/>
        <v>0.07692307692307693</v>
      </c>
      <c r="O90" s="595" t="s">
        <v>97</v>
      </c>
    </row>
    <row r="91" spans="1:16" s="13" customFormat="1" ht="21" customHeight="1">
      <c r="A91" s="31"/>
      <c r="B91" s="45"/>
      <c r="C91" s="10"/>
      <c r="D91" s="9"/>
      <c r="E91" s="9"/>
      <c r="F91" s="9"/>
      <c r="G91" s="10"/>
      <c r="H91" s="10"/>
      <c r="I91" s="10"/>
      <c r="K91" s="234">
        <f>K90*$K$5*$N$3</f>
        <v>8940000</v>
      </c>
      <c r="L91" s="9"/>
      <c r="M91" s="9"/>
      <c r="N91" s="16">
        <f t="shared" si="1"/>
        <v>343846.1538461539</v>
      </c>
      <c r="O91" s="596"/>
      <c r="P91" s="15"/>
    </row>
    <row r="92" spans="1:15" s="13" customFormat="1" ht="15.75">
      <c r="A92" s="3"/>
      <c r="B92" s="18"/>
      <c r="C92" s="10"/>
      <c r="D92" s="9"/>
      <c r="E92" s="9"/>
      <c r="F92" s="9"/>
      <c r="G92" s="10"/>
      <c r="H92" s="10"/>
      <c r="I92" s="10"/>
      <c r="K92" s="234"/>
      <c r="L92" s="9"/>
      <c r="M92" s="9"/>
      <c r="N92" s="16">
        <f t="shared" si="1"/>
        <v>0</v>
      </c>
      <c r="O92" s="249"/>
    </row>
    <row r="93" spans="1:15" s="101" customFormat="1" ht="31.5">
      <c r="A93" s="3" t="s">
        <v>111</v>
      </c>
      <c r="B93" s="2" t="s">
        <v>66</v>
      </c>
      <c r="C93" s="99"/>
      <c r="D93" s="100"/>
      <c r="E93" s="100"/>
      <c r="F93" s="100"/>
      <c r="G93" s="99"/>
      <c r="H93" s="100"/>
      <c r="I93" s="99"/>
      <c r="K93" s="234">
        <v>2</v>
      </c>
      <c r="L93" s="9"/>
      <c r="M93" s="9"/>
      <c r="N93" s="16">
        <f t="shared" si="1"/>
        <v>0.07692307692307693</v>
      </c>
      <c r="O93" s="595" t="s">
        <v>97</v>
      </c>
    </row>
    <row r="94" spans="1:16" s="63" customFormat="1" ht="15.75">
      <c r="A94" s="47"/>
      <c r="B94" s="45"/>
      <c r="C94" s="61"/>
      <c r="D94" s="62"/>
      <c r="E94" s="62"/>
      <c r="F94" s="62"/>
      <c r="G94" s="61"/>
      <c r="H94" s="62"/>
      <c r="I94" s="61"/>
      <c r="K94" s="234">
        <f>K93*$K$5*$N$3</f>
        <v>8940000</v>
      </c>
      <c r="L94" s="9"/>
      <c r="M94" s="9"/>
      <c r="N94" s="16">
        <f t="shared" si="1"/>
        <v>343846.1538461539</v>
      </c>
      <c r="O94" s="596"/>
      <c r="P94" s="15"/>
    </row>
    <row r="95" spans="1:15" s="13" customFormat="1" ht="15.75">
      <c r="A95" s="3"/>
      <c r="B95" s="2"/>
      <c r="C95" s="10"/>
      <c r="D95" s="9"/>
      <c r="E95" s="9"/>
      <c r="F95" s="9"/>
      <c r="G95" s="9"/>
      <c r="H95" s="9"/>
      <c r="I95" s="10"/>
      <c r="K95" s="234"/>
      <c r="L95" s="9"/>
      <c r="M95" s="9"/>
      <c r="N95" s="16">
        <f t="shared" si="1"/>
        <v>0</v>
      </c>
      <c r="O95" s="263"/>
    </row>
    <row r="96" spans="1:15" s="13" customFormat="1" ht="15.75">
      <c r="A96" s="3" t="s">
        <v>112</v>
      </c>
      <c r="B96" s="2" t="s">
        <v>68</v>
      </c>
      <c r="C96" s="10"/>
      <c r="D96" s="9"/>
      <c r="E96" s="9"/>
      <c r="F96" s="9"/>
      <c r="G96" s="10"/>
      <c r="H96" s="9"/>
      <c r="I96" s="10"/>
      <c r="K96" s="234">
        <v>2</v>
      </c>
      <c r="L96" s="9"/>
      <c r="M96" s="9"/>
      <c r="N96" s="16">
        <f t="shared" si="1"/>
        <v>0.07692307692307693</v>
      </c>
      <c r="O96" s="595" t="s">
        <v>97</v>
      </c>
    </row>
    <row r="97" spans="1:15" s="13" customFormat="1" ht="15.75">
      <c r="A97" s="3"/>
      <c r="B97" s="18"/>
      <c r="C97" s="10"/>
      <c r="D97" s="9"/>
      <c r="E97" s="9"/>
      <c r="F97" s="9"/>
      <c r="G97" s="10"/>
      <c r="H97" s="9"/>
      <c r="I97" s="10"/>
      <c r="K97" s="234">
        <f>K96*$K$5*$N$3</f>
        <v>8940000</v>
      </c>
      <c r="L97" s="9"/>
      <c r="M97" s="9"/>
      <c r="N97" s="16">
        <f t="shared" si="1"/>
        <v>343846.1538461539</v>
      </c>
      <c r="O97" s="596"/>
    </row>
    <row r="98" spans="1:15" s="13" customFormat="1" ht="15.75">
      <c r="A98" s="3"/>
      <c r="B98" s="2"/>
      <c r="C98" s="10"/>
      <c r="D98" s="9"/>
      <c r="E98" s="9"/>
      <c r="F98" s="9"/>
      <c r="G98" s="10"/>
      <c r="H98" s="9"/>
      <c r="I98" s="10"/>
      <c r="K98" s="234"/>
      <c r="L98" s="9"/>
      <c r="M98" s="9"/>
      <c r="N98" s="16">
        <f t="shared" si="1"/>
        <v>0</v>
      </c>
      <c r="O98" s="249"/>
    </row>
    <row r="99" spans="1:15" s="13" customFormat="1" ht="15.75">
      <c r="A99" s="3" t="s">
        <v>113</v>
      </c>
      <c r="B99" s="2" t="s">
        <v>70</v>
      </c>
      <c r="C99" s="10"/>
      <c r="D99" s="9"/>
      <c r="E99" s="9"/>
      <c r="F99" s="9"/>
      <c r="G99" s="10"/>
      <c r="H99" s="9"/>
      <c r="I99" s="10"/>
      <c r="K99" s="234">
        <v>2</v>
      </c>
      <c r="L99" s="9"/>
      <c r="M99" s="9"/>
      <c r="N99" s="16">
        <f t="shared" si="1"/>
        <v>0.07692307692307693</v>
      </c>
      <c r="O99" s="595" t="s">
        <v>97</v>
      </c>
    </row>
    <row r="100" spans="1:15" s="13" customFormat="1" ht="15.75">
      <c r="A100" s="3"/>
      <c r="B100" s="18"/>
      <c r="C100" s="10"/>
      <c r="D100" s="9"/>
      <c r="E100" s="9"/>
      <c r="F100" s="9"/>
      <c r="G100" s="10"/>
      <c r="H100" s="9"/>
      <c r="I100" s="10"/>
      <c r="K100" s="234">
        <f>K99*$K$5*$N$3</f>
        <v>8940000</v>
      </c>
      <c r="L100" s="9"/>
      <c r="M100" s="9"/>
      <c r="N100" s="16">
        <f t="shared" si="1"/>
        <v>343846.1538461539</v>
      </c>
      <c r="O100" s="596"/>
    </row>
    <row r="101" spans="1:15" s="13" customFormat="1" ht="15.75">
      <c r="A101" s="3"/>
      <c r="B101" s="2"/>
      <c r="C101" s="10"/>
      <c r="D101" s="9"/>
      <c r="E101" s="9"/>
      <c r="F101" s="9"/>
      <c r="G101" s="9"/>
      <c r="H101" s="9"/>
      <c r="I101" s="10"/>
      <c r="K101" s="234"/>
      <c r="L101" s="9"/>
      <c r="M101" s="9"/>
      <c r="N101" s="16">
        <f t="shared" si="1"/>
        <v>0</v>
      </c>
      <c r="O101" s="263"/>
    </row>
    <row r="102" spans="1:15" s="13" customFormat="1" ht="15.75">
      <c r="A102" s="3" t="s">
        <v>114</v>
      </c>
      <c r="B102" s="2" t="s">
        <v>115</v>
      </c>
      <c r="C102" s="10"/>
      <c r="D102" s="9"/>
      <c r="E102" s="9"/>
      <c r="F102" s="9"/>
      <c r="G102" s="10"/>
      <c r="H102" s="9"/>
      <c r="I102" s="10"/>
      <c r="K102" s="234">
        <v>2</v>
      </c>
      <c r="L102" s="9"/>
      <c r="M102" s="9"/>
      <c r="N102" s="16">
        <f t="shared" si="1"/>
        <v>0.07692307692307693</v>
      </c>
      <c r="O102" s="595" t="s">
        <v>97</v>
      </c>
    </row>
    <row r="103" spans="1:16" s="13" customFormat="1" ht="15.75">
      <c r="A103" s="31"/>
      <c r="B103" s="4"/>
      <c r="C103" s="10"/>
      <c r="D103" s="9"/>
      <c r="E103" s="9"/>
      <c r="F103" s="9"/>
      <c r="G103" s="10"/>
      <c r="H103" s="9"/>
      <c r="I103" s="10"/>
      <c r="K103" s="234">
        <f>K102*$K$5*$N$3</f>
        <v>8940000</v>
      </c>
      <c r="L103" s="9"/>
      <c r="M103" s="9"/>
      <c r="N103" s="16">
        <f t="shared" si="1"/>
        <v>343846.1538461539</v>
      </c>
      <c r="O103" s="596"/>
      <c r="P103" s="15"/>
    </row>
    <row r="104" spans="1:15" s="13" customFormat="1" ht="15.75">
      <c r="A104" s="3"/>
      <c r="B104" s="2"/>
      <c r="C104" s="10"/>
      <c r="D104" s="9"/>
      <c r="E104" s="9"/>
      <c r="F104" s="9"/>
      <c r="G104" s="9"/>
      <c r="H104" s="9"/>
      <c r="I104" s="10"/>
      <c r="K104" s="234"/>
      <c r="L104" s="9"/>
      <c r="M104" s="9"/>
      <c r="N104" s="16">
        <f t="shared" si="1"/>
        <v>0</v>
      </c>
      <c r="O104" s="263"/>
    </row>
    <row r="105" spans="1:15" s="13" customFormat="1" ht="15.75">
      <c r="A105" s="3" t="s">
        <v>116</v>
      </c>
      <c r="B105" s="2" t="s">
        <v>74</v>
      </c>
      <c r="C105" s="10"/>
      <c r="D105" s="9"/>
      <c r="E105" s="9"/>
      <c r="F105" s="9"/>
      <c r="G105" s="10"/>
      <c r="H105" s="9"/>
      <c r="I105" s="10"/>
      <c r="K105" s="234">
        <v>2</v>
      </c>
      <c r="L105" s="9"/>
      <c r="M105" s="9"/>
      <c r="N105" s="16">
        <f t="shared" si="1"/>
        <v>0.07692307692307693</v>
      </c>
      <c r="O105" s="595" t="s">
        <v>97</v>
      </c>
    </row>
    <row r="106" spans="1:15" s="13" customFormat="1" ht="15.75">
      <c r="A106" s="3"/>
      <c r="B106" s="18"/>
      <c r="C106" s="10"/>
      <c r="D106" s="9"/>
      <c r="E106" s="9"/>
      <c r="F106" s="9"/>
      <c r="G106" s="10"/>
      <c r="H106" s="9"/>
      <c r="I106" s="10"/>
      <c r="K106" s="234">
        <f>K105*$K$5*$N$3</f>
        <v>8940000</v>
      </c>
      <c r="L106" s="9"/>
      <c r="M106" s="9"/>
      <c r="N106" s="16">
        <f t="shared" si="1"/>
        <v>343846.1538461539</v>
      </c>
      <c r="O106" s="596"/>
    </row>
    <row r="107" spans="1:15" s="13" customFormat="1" ht="15.75">
      <c r="A107" s="3"/>
      <c r="B107" s="2"/>
      <c r="C107" s="10"/>
      <c r="D107" s="9"/>
      <c r="E107" s="9"/>
      <c r="F107" s="9"/>
      <c r="G107" s="10"/>
      <c r="H107" s="9"/>
      <c r="I107" s="10"/>
      <c r="K107" s="234"/>
      <c r="L107" s="9"/>
      <c r="M107" s="9"/>
      <c r="N107" s="16">
        <f t="shared" si="1"/>
        <v>0</v>
      </c>
      <c r="O107" s="249"/>
    </row>
    <row r="108" spans="1:15" s="13" customFormat="1" ht="15.75">
      <c r="A108" s="3" t="s">
        <v>117</v>
      </c>
      <c r="B108" s="2" t="s">
        <v>76</v>
      </c>
      <c r="C108" s="10"/>
      <c r="D108" s="9"/>
      <c r="E108" s="9"/>
      <c r="F108" s="9"/>
      <c r="G108" s="10"/>
      <c r="H108" s="9"/>
      <c r="I108" s="10"/>
      <c r="K108" s="234">
        <v>2</v>
      </c>
      <c r="L108" s="9"/>
      <c r="M108" s="9"/>
      <c r="N108" s="16">
        <f t="shared" si="1"/>
        <v>0.07692307692307693</v>
      </c>
      <c r="O108" s="595" t="s">
        <v>97</v>
      </c>
    </row>
    <row r="109" spans="1:16" s="13" customFormat="1" ht="22.5" customHeight="1">
      <c r="A109" s="31"/>
      <c r="B109" s="45"/>
      <c r="C109" s="45"/>
      <c r="D109" s="45"/>
      <c r="E109" s="45"/>
      <c r="F109" s="45"/>
      <c r="G109" s="45"/>
      <c r="H109" s="45"/>
      <c r="I109" s="45"/>
      <c r="K109" s="234">
        <f>K108*$K$5*$N$3</f>
        <v>8940000</v>
      </c>
      <c r="L109" s="9"/>
      <c r="M109" s="9"/>
      <c r="N109" s="16">
        <f t="shared" si="1"/>
        <v>343846.1538461539</v>
      </c>
      <c r="O109" s="596"/>
      <c r="P109" s="15"/>
    </row>
    <row r="110" spans="1:15" s="13" customFormat="1" ht="15.75">
      <c r="A110" s="3"/>
      <c r="B110" s="2"/>
      <c r="C110" s="10"/>
      <c r="D110" s="9"/>
      <c r="E110" s="9"/>
      <c r="F110" s="9"/>
      <c r="G110" s="9"/>
      <c r="H110" s="9"/>
      <c r="I110" s="10"/>
      <c r="K110" s="234"/>
      <c r="L110" s="9"/>
      <c r="M110" s="9"/>
      <c r="N110" s="16">
        <f t="shared" si="1"/>
        <v>0</v>
      </c>
      <c r="O110" s="263"/>
    </row>
    <row r="111" spans="1:15" s="13" customFormat="1" ht="15.75">
      <c r="A111" s="3" t="s">
        <v>48</v>
      </c>
      <c r="B111" s="2" t="s">
        <v>77</v>
      </c>
      <c r="C111" s="10"/>
      <c r="D111" s="9"/>
      <c r="E111" s="9"/>
      <c r="F111" s="9"/>
      <c r="G111" s="10"/>
      <c r="H111" s="9"/>
      <c r="I111" s="10"/>
      <c r="K111" s="234">
        <v>2</v>
      </c>
      <c r="L111" s="9"/>
      <c r="M111" s="9"/>
      <c r="N111" s="16">
        <f t="shared" si="1"/>
        <v>0.07692307692307693</v>
      </c>
      <c r="O111" s="595" t="s">
        <v>97</v>
      </c>
    </row>
    <row r="112" spans="1:15" s="13" customFormat="1" ht="15.75">
      <c r="A112" s="3"/>
      <c r="B112" s="18"/>
      <c r="C112" s="10"/>
      <c r="D112" s="9"/>
      <c r="E112" s="9"/>
      <c r="F112" s="9"/>
      <c r="G112" s="10"/>
      <c r="H112" s="9"/>
      <c r="I112" s="10"/>
      <c r="K112" s="234">
        <f>K111*$K$5*$N$3</f>
        <v>8940000</v>
      </c>
      <c r="L112" s="9"/>
      <c r="M112" s="9"/>
      <c r="N112" s="16">
        <f t="shared" si="1"/>
        <v>343846.1538461539</v>
      </c>
      <c r="O112" s="596"/>
    </row>
    <row r="113" spans="1:15" s="13" customFormat="1" ht="15.75">
      <c r="A113" s="3"/>
      <c r="B113" s="2"/>
      <c r="C113" s="10"/>
      <c r="D113" s="9"/>
      <c r="E113" s="9"/>
      <c r="F113" s="9"/>
      <c r="G113" s="9"/>
      <c r="H113" s="9"/>
      <c r="I113" s="10"/>
      <c r="K113" s="10"/>
      <c r="L113" s="9"/>
      <c r="M113" s="9"/>
      <c r="N113" s="16">
        <f t="shared" si="1"/>
        <v>0</v>
      </c>
      <c r="O113" s="263"/>
    </row>
    <row r="114" spans="1:15" s="13" customFormat="1" ht="15.75">
      <c r="A114" s="3" t="s">
        <v>118</v>
      </c>
      <c r="B114" s="18" t="s">
        <v>78</v>
      </c>
      <c r="C114" s="10"/>
      <c r="D114" s="9"/>
      <c r="E114" s="9"/>
      <c r="F114" s="9"/>
      <c r="G114" s="10"/>
      <c r="H114" s="9"/>
      <c r="I114" s="10"/>
      <c r="K114" s="10"/>
      <c r="L114" s="9"/>
      <c r="M114" s="9"/>
      <c r="N114" s="16">
        <f t="shared" si="1"/>
        <v>0</v>
      </c>
      <c r="O114" s="262"/>
    </row>
    <row r="115" spans="1:15" s="13" customFormat="1" ht="15.75">
      <c r="A115" s="3" t="s">
        <v>119</v>
      </c>
      <c r="B115" s="18" t="s">
        <v>80</v>
      </c>
      <c r="C115" s="10"/>
      <c r="D115" s="9"/>
      <c r="E115" s="9"/>
      <c r="F115" s="9"/>
      <c r="G115" s="10"/>
      <c r="H115" s="9"/>
      <c r="I115" s="10"/>
      <c r="L115" s="9"/>
      <c r="M115" s="234">
        <v>2</v>
      </c>
      <c r="N115" s="16">
        <f t="shared" si="1"/>
        <v>0.07692307692307693</v>
      </c>
      <c r="O115" s="595" t="s">
        <v>547</v>
      </c>
    </row>
    <row r="116" spans="1:15" s="13" customFormat="1" ht="15.75">
      <c r="A116" s="3"/>
      <c r="B116" s="2"/>
      <c r="C116" s="10"/>
      <c r="D116" s="9"/>
      <c r="E116" s="9"/>
      <c r="F116" s="9"/>
      <c r="G116" s="9"/>
      <c r="H116" s="9"/>
      <c r="I116" s="10"/>
      <c r="L116" s="9"/>
      <c r="M116" s="234">
        <f>M115*$M$5*$N$3</f>
        <v>10906800</v>
      </c>
      <c r="N116" s="16">
        <f t="shared" si="1"/>
        <v>419492.3076923077</v>
      </c>
      <c r="O116" s="596"/>
    </row>
    <row r="117" spans="1:15" s="13" customFormat="1" ht="15.75">
      <c r="A117" s="3"/>
      <c r="B117" s="18"/>
      <c r="C117" s="10"/>
      <c r="D117" s="9"/>
      <c r="E117" s="9"/>
      <c r="F117" s="9"/>
      <c r="G117" s="10"/>
      <c r="H117" s="9"/>
      <c r="I117" s="10"/>
      <c r="L117" s="9"/>
      <c r="M117" s="234"/>
      <c r="N117" s="16">
        <f t="shared" si="1"/>
        <v>0</v>
      </c>
      <c r="O117" s="249"/>
    </row>
    <row r="118" spans="1:15" s="13" customFormat="1" ht="31.5" customHeight="1">
      <c r="A118" s="3" t="s">
        <v>120</v>
      </c>
      <c r="B118" s="2" t="s">
        <v>84</v>
      </c>
      <c r="C118" s="10"/>
      <c r="D118" s="9"/>
      <c r="E118" s="9"/>
      <c r="F118" s="9"/>
      <c r="G118" s="10"/>
      <c r="H118" s="9"/>
      <c r="I118" s="10"/>
      <c r="L118" s="9"/>
      <c r="M118" s="234">
        <v>2</v>
      </c>
      <c r="N118" s="16">
        <f t="shared" si="1"/>
        <v>0.07692307692307693</v>
      </c>
      <c r="O118" s="595" t="s">
        <v>547</v>
      </c>
    </row>
    <row r="119" spans="1:15" s="13" customFormat="1" ht="15.75">
      <c r="A119" s="3"/>
      <c r="B119" s="2"/>
      <c r="C119" s="10"/>
      <c r="D119" s="9"/>
      <c r="E119" s="9"/>
      <c r="F119" s="9"/>
      <c r="G119" s="9"/>
      <c r="H119" s="9"/>
      <c r="I119" s="10"/>
      <c r="L119" s="9"/>
      <c r="M119" s="234">
        <f>M118*$M$5*$N$3</f>
        <v>10906800</v>
      </c>
      <c r="N119" s="16">
        <f t="shared" si="1"/>
        <v>419492.3076923077</v>
      </c>
      <c r="O119" s="596"/>
    </row>
    <row r="120" spans="1:15" s="13" customFormat="1" ht="15.75">
      <c r="A120" s="3"/>
      <c r="B120" s="18"/>
      <c r="C120" s="10"/>
      <c r="D120" s="9"/>
      <c r="E120" s="9"/>
      <c r="F120" s="9"/>
      <c r="G120" s="10"/>
      <c r="H120" s="9"/>
      <c r="I120" s="10"/>
      <c r="L120" s="9"/>
      <c r="M120" s="234"/>
      <c r="N120" s="16">
        <f t="shared" si="1"/>
        <v>0</v>
      </c>
      <c r="O120" s="249"/>
    </row>
    <row r="121" spans="1:15" s="13" customFormat="1" ht="15.75">
      <c r="A121" s="3" t="s">
        <v>123</v>
      </c>
      <c r="B121" s="2" t="s">
        <v>124</v>
      </c>
      <c r="C121" s="10"/>
      <c r="D121" s="9"/>
      <c r="E121" s="9"/>
      <c r="F121" s="9"/>
      <c r="G121" s="10"/>
      <c r="H121" s="9"/>
      <c r="I121" s="10"/>
      <c r="L121" s="9"/>
      <c r="M121" s="234">
        <v>2</v>
      </c>
      <c r="N121" s="16">
        <f t="shared" si="1"/>
        <v>0.07692307692307693</v>
      </c>
      <c r="O121" s="595" t="s">
        <v>547</v>
      </c>
    </row>
    <row r="122" spans="1:15" s="13" customFormat="1" ht="15.75">
      <c r="A122" s="3"/>
      <c r="B122" s="2"/>
      <c r="C122" s="10"/>
      <c r="D122" s="9"/>
      <c r="E122" s="9"/>
      <c r="F122" s="9"/>
      <c r="G122" s="9"/>
      <c r="H122" s="9"/>
      <c r="I122" s="10"/>
      <c r="L122" s="9"/>
      <c r="M122" s="234">
        <f>M121*$M$5*$N$3</f>
        <v>10906800</v>
      </c>
      <c r="N122" s="16">
        <f t="shared" si="1"/>
        <v>419492.3076923077</v>
      </c>
      <c r="O122" s="596"/>
    </row>
    <row r="123" spans="1:15" s="13" customFormat="1" ht="15.75">
      <c r="A123" s="3"/>
      <c r="B123" s="18"/>
      <c r="C123" s="10"/>
      <c r="D123" s="9"/>
      <c r="E123" s="9"/>
      <c r="F123" s="9"/>
      <c r="G123" s="10"/>
      <c r="H123" s="9"/>
      <c r="I123" s="10"/>
      <c r="L123" s="9"/>
      <c r="M123" s="234"/>
      <c r="N123" s="16">
        <f t="shared" si="1"/>
        <v>0</v>
      </c>
      <c r="O123" s="249"/>
    </row>
    <row r="124" spans="1:15" s="13" customFormat="1" ht="31.5">
      <c r="A124" s="3" t="s">
        <v>125</v>
      </c>
      <c r="B124" s="2" t="s">
        <v>88</v>
      </c>
      <c r="C124" s="10"/>
      <c r="D124" s="9"/>
      <c r="E124" s="9"/>
      <c r="F124" s="9"/>
      <c r="G124" s="10"/>
      <c r="H124" s="9"/>
      <c r="I124" s="10"/>
      <c r="L124" s="9"/>
      <c r="M124" s="234">
        <v>2</v>
      </c>
      <c r="N124" s="16">
        <f t="shared" si="1"/>
        <v>0.07692307692307693</v>
      </c>
      <c r="O124" s="595" t="s">
        <v>547</v>
      </c>
    </row>
    <row r="125" spans="1:15" s="13" customFormat="1" ht="15.75" customHeight="1">
      <c r="A125" s="3"/>
      <c r="B125" s="18"/>
      <c r="C125" s="10"/>
      <c r="D125" s="9"/>
      <c r="E125" s="9"/>
      <c r="F125" s="9"/>
      <c r="G125" s="9"/>
      <c r="H125" s="9"/>
      <c r="I125" s="10"/>
      <c r="L125" s="9"/>
      <c r="M125" s="234">
        <f>M124*$M$5*$N$3</f>
        <v>10906800</v>
      </c>
      <c r="N125" s="16">
        <f t="shared" si="1"/>
        <v>419492.3076923077</v>
      </c>
      <c r="O125" s="596"/>
    </row>
    <row r="126" spans="1:15" s="13" customFormat="1" ht="15.75">
      <c r="A126" s="3"/>
      <c r="B126" s="18"/>
      <c r="C126" s="10"/>
      <c r="D126" s="9"/>
      <c r="E126" s="9"/>
      <c r="F126" s="9"/>
      <c r="G126" s="10"/>
      <c r="H126" s="9"/>
      <c r="I126" s="10"/>
      <c r="K126" s="10"/>
      <c r="L126" s="9"/>
      <c r="M126" s="9"/>
      <c r="N126" s="16">
        <f t="shared" si="1"/>
        <v>0</v>
      </c>
      <c r="O126" s="249"/>
    </row>
    <row r="127" spans="1:15" s="13" customFormat="1" ht="15.75">
      <c r="A127" s="3" t="s">
        <v>126</v>
      </c>
      <c r="B127" s="18" t="s">
        <v>90</v>
      </c>
      <c r="C127" s="10"/>
      <c r="D127" s="9"/>
      <c r="E127" s="9">
        <v>2</v>
      </c>
      <c r="F127" s="9"/>
      <c r="G127" s="10"/>
      <c r="H127" s="9"/>
      <c r="I127" s="10"/>
      <c r="K127" s="10"/>
      <c r="L127" s="9"/>
      <c r="M127" s="9"/>
      <c r="N127" s="16">
        <f t="shared" si="1"/>
        <v>0.07692307692307693</v>
      </c>
      <c r="O127" s="595" t="s">
        <v>14</v>
      </c>
    </row>
    <row r="128" spans="1:16" s="13" customFormat="1" ht="23.25" customHeight="1">
      <c r="A128" s="31"/>
      <c r="B128" s="45"/>
      <c r="C128" s="10"/>
      <c r="D128" s="9"/>
      <c r="E128" s="9">
        <f>E127*$E$5*$N$3</f>
        <v>7330800</v>
      </c>
      <c r="F128" s="9"/>
      <c r="G128" s="10"/>
      <c r="H128" s="9"/>
      <c r="I128" s="10"/>
      <c r="K128" s="10"/>
      <c r="L128" s="9"/>
      <c r="M128" s="9"/>
      <c r="N128" s="16">
        <f t="shared" si="1"/>
        <v>281953.8461538461</v>
      </c>
      <c r="O128" s="596"/>
      <c r="P128" s="15"/>
    </row>
    <row r="129" spans="1:15" s="13" customFormat="1" ht="15.75">
      <c r="A129" s="3" t="s">
        <v>127</v>
      </c>
      <c r="B129" s="18" t="s">
        <v>92</v>
      </c>
      <c r="C129" s="10"/>
      <c r="D129" s="9"/>
      <c r="E129" s="18"/>
      <c r="F129" s="10"/>
      <c r="G129" s="10"/>
      <c r="H129" s="9"/>
      <c r="I129" s="10"/>
      <c r="K129" s="10"/>
      <c r="L129" s="9"/>
      <c r="M129" s="9"/>
      <c r="N129" s="16">
        <f t="shared" si="1"/>
        <v>0</v>
      </c>
      <c r="O129" s="249"/>
    </row>
    <row r="130" spans="1:15" s="13" customFormat="1" ht="15.75">
      <c r="A130" s="3" t="s">
        <v>128</v>
      </c>
      <c r="B130" s="18" t="s">
        <v>129</v>
      </c>
      <c r="C130" s="10"/>
      <c r="D130" s="9"/>
      <c r="E130" s="10"/>
      <c r="F130" s="9"/>
      <c r="G130" s="10"/>
      <c r="H130" s="9"/>
      <c r="I130" s="10"/>
      <c r="K130" s="234">
        <v>2</v>
      </c>
      <c r="L130" s="9"/>
      <c r="M130" s="9"/>
      <c r="N130" s="16">
        <f t="shared" si="1"/>
        <v>0.07692307692307693</v>
      </c>
      <c r="O130" s="595" t="s">
        <v>97</v>
      </c>
    </row>
    <row r="131" spans="1:15" s="13" customFormat="1" ht="15.75">
      <c r="A131" s="5"/>
      <c r="B131" s="18"/>
      <c r="C131" s="10"/>
      <c r="D131" s="9"/>
      <c r="E131" s="9"/>
      <c r="F131" s="9"/>
      <c r="G131" s="10"/>
      <c r="H131" s="9"/>
      <c r="I131" s="10"/>
      <c r="K131" s="234">
        <f>K130*$K$5*$N$3</f>
        <v>8940000</v>
      </c>
      <c r="L131" s="9"/>
      <c r="M131" s="9"/>
      <c r="N131" s="16">
        <f t="shared" si="1"/>
        <v>343846.1538461539</v>
      </c>
      <c r="O131" s="596"/>
    </row>
    <row r="132" spans="1:15" s="13" customFormat="1" ht="15.75">
      <c r="A132" s="3"/>
      <c r="B132" s="18"/>
      <c r="C132" s="10"/>
      <c r="D132" s="9"/>
      <c r="E132" s="9"/>
      <c r="F132" s="10"/>
      <c r="G132" s="10"/>
      <c r="H132" s="9"/>
      <c r="I132" s="10"/>
      <c r="K132" s="234"/>
      <c r="L132" s="9"/>
      <c r="M132" s="9"/>
      <c r="N132" s="16">
        <f t="shared" si="1"/>
        <v>0</v>
      </c>
      <c r="O132" s="249"/>
    </row>
    <row r="133" spans="1:15" ht="15.75">
      <c r="A133" s="3" t="s">
        <v>130</v>
      </c>
      <c r="B133" s="18" t="s">
        <v>131</v>
      </c>
      <c r="C133" s="10"/>
      <c r="D133" s="9"/>
      <c r="E133" s="9"/>
      <c r="F133" s="9"/>
      <c r="G133" s="9"/>
      <c r="H133" s="9"/>
      <c r="I133" s="10"/>
      <c r="K133" s="234">
        <v>2</v>
      </c>
      <c r="L133" s="9"/>
      <c r="M133" s="9"/>
      <c r="N133" s="16">
        <f t="shared" si="1"/>
        <v>0.07692307692307693</v>
      </c>
      <c r="O133" s="595" t="s">
        <v>97</v>
      </c>
    </row>
    <row r="134" spans="1:15" ht="15.75">
      <c r="A134" s="3"/>
      <c r="B134" s="18"/>
      <c r="C134" s="10"/>
      <c r="D134" s="9"/>
      <c r="E134" s="9"/>
      <c r="F134" s="9"/>
      <c r="G134" s="10"/>
      <c r="H134" s="9"/>
      <c r="I134" s="10"/>
      <c r="K134" s="234">
        <f>K133*$K$5*$N$3</f>
        <v>8940000</v>
      </c>
      <c r="L134" s="9"/>
      <c r="M134" s="9"/>
      <c r="N134" s="16">
        <f t="shared" si="1"/>
        <v>343846.1538461539</v>
      </c>
      <c r="O134" s="596"/>
    </row>
    <row r="135" spans="1:15" ht="15.75">
      <c r="A135" s="3"/>
      <c r="B135" s="18"/>
      <c r="C135" s="10"/>
      <c r="D135" s="9"/>
      <c r="E135" s="9"/>
      <c r="F135" s="9"/>
      <c r="G135" s="10"/>
      <c r="H135" s="9"/>
      <c r="I135" s="10"/>
      <c r="K135" s="234"/>
      <c r="L135" s="9"/>
      <c r="M135" s="9"/>
      <c r="N135" s="16">
        <f t="shared" si="1"/>
        <v>0</v>
      </c>
      <c r="O135" s="249"/>
    </row>
    <row r="136" spans="1:15" ht="15.75">
      <c r="A136" s="3" t="s">
        <v>132</v>
      </c>
      <c r="B136" s="18" t="s">
        <v>133</v>
      </c>
      <c r="C136" s="10"/>
      <c r="D136" s="9"/>
      <c r="E136" s="9"/>
      <c r="F136" s="9"/>
      <c r="G136" s="10"/>
      <c r="H136" s="9"/>
      <c r="I136" s="10"/>
      <c r="K136" s="234">
        <v>2</v>
      </c>
      <c r="L136" s="9"/>
      <c r="M136" s="9"/>
      <c r="N136" s="16">
        <f t="shared" si="1"/>
        <v>0.07692307692307693</v>
      </c>
      <c r="O136" s="595" t="s">
        <v>97</v>
      </c>
    </row>
    <row r="137" spans="1:15" ht="15.75">
      <c r="A137" s="5"/>
      <c r="B137" s="2"/>
      <c r="C137" s="10"/>
      <c r="D137" s="9"/>
      <c r="E137" s="9"/>
      <c r="F137" s="9"/>
      <c r="G137" s="9"/>
      <c r="H137" s="9"/>
      <c r="I137" s="10"/>
      <c r="K137" s="234">
        <f>K136*$K$5*$N$3</f>
        <v>8940000</v>
      </c>
      <c r="L137" s="9"/>
      <c r="M137" s="9"/>
      <c r="N137" s="16">
        <f t="shared" si="1"/>
        <v>343846.1538461539</v>
      </c>
      <c r="O137" s="596"/>
    </row>
    <row r="138" spans="1:15" ht="15.75">
      <c r="A138" s="5"/>
      <c r="B138" s="18"/>
      <c r="C138" s="10"/>
      <c r="D138" s="9"/>
      <c r="E138" s="9"/>
      <c r="F138" s="9"/>
      <c r="G138" s="10"/>
      <c r="H138" s="9"/>
      <c r="I138" s="10"/>
      <c r="J138" s="10"/>
      <c r="K138" s="9"/>
      <c r="L138" s="9"/>
      <c r="M138" s="9"/>
      <c r="N138" s="16">
        <f t="shared" si="1"/>
        <v>0</v>
      </c>
      <c r="O138" s="262"/>
    </row>
    <row r="139" spans="1:15" ht="15.75">
      <c r="A139" s="6">
        <v>3</v>
      </c>
      <c r="B139" s="4" t="s">
        <v>134</v>
      </c>
      <c r="C139" s="10"/>
      <c r="D139" s="9"/>
      <c r="E139" s="9"/>
      <c r="F139" s="9"/>
      <c r="G139" s="10"/>
      <c r="H139" s="9"/>
      <c r="I139" s="10"/>
      <c r="J139" s="10"/>
      <c r="K139" s="9"/>
      <c r="L139" s="9"/>
      <c r="M139" s="9"/>
      <c r="N139" s="16">
        <f t="shared" si="1"/>
        <v>0</v>
      </c>
      <c r="O139" s="249"/>
    </row>
    <row r="140" spans="1:15" ht="15.75">
      <c r="A140" s="3" t="s">
        <v>40</v>
      </c>
      <c r="B140" s="2" t="s">
        <v>135</v>
      </c>
      <c r="C140" s="10"/>
      <c r="D140" s="9"/>
      <c r="E140" s="9"/>
      <c r="F140" s="9"/>
      <c r="G140" s="9"/>
      <c r="H140" s="9"/>
      <c r="I140" s="10"/>
      <c r="J140" s="10"/>
      <c r="K140" s="9"/>
      <c r="L140" s="9"/>
      <c r="M140" s="9"/>
      <c r="N140" s="16">
        <f aca="true" t="shared" si="2" ref="N140:N203">SUM(C140:M140)/26</f>
        <v>0</v>
      </c>
      <c r="O140" s="263"/>
    </row>
    <row r="141" spans="1:15" ht="15.75">
      <c r="A141" s="3" t="s">
        <v>136</v>
      </c>
      <c r="B141" s="2" t="s">
        <v>94</v>
      </c>
      <c r="C141" s="9">
        <v>1</v>
      </c>
      <c r="D141" s="9"/>
      <c r="E141" s="9"/>
      <c r="F141" s="9"/>
      <c r="G141" s="10"/>
      <c r="H141" s="9"/>
      <c r="I141" s="10"/>
      <c r="J141" s="10"/>
      <c r="K141" s="9"/>
      <c r="L141" s="9"/>
      <c r="M141" s="9"/>
      <c r="N141" s="16">
        <f t="shared" si="2"/>
        <v>0.038461538461538464</v>
      </c>
      <c r="O141" s="595" t="s">
        <v>138</v>
      </c>
    </row>
    <row r="142" spans="1:15" ht="15.75">
      <c r="A142" s="5"/>
      <c r="B142" s="2"/>
      <c r="C142" s="9">
        <f>C141*$C$5*$N$3</f>
        <v>3069400</v>
      </c>
      <c r="D142" s="9"/>
      <c r="E142" s="9"/>
      <c r="F142" s="9"/>
      <c r="G142" s="10"/>
      <c r="H142" s="9"/>
      <c r="I142" s="10"/>
      <c r="J142" s="10"/>
      <c r="K142" s="9"/>
      <c r="L142" s="9"/>
      <c r="M142" s="9"/>
      <c r="N142" s="16">
        <f t="shared" si="2"/>
        <v>118053.84615384616</v>
      </c>
      <c r="O142" s="596"/>
    </row>
    <row r="143" spans="1:15" ht="15.75">
      <c r="A143" s="31"/>
      <c r="B143" s="45"/>
      <c r="C143" s="10"/>
      <c r="D143" s="9"/>
      <c r="E143" s="9"/>
      <c r="F143" s="9"/>
      <c r="G143" s="9"/>
      <c r="H143" s="9"/>
      <c r="I143" s="10"/>
      <c r="J143" s="10"/>
      <c r="K143" s="9"/>
      <c r="L143" s="9"/>
      <c r="M143" s="9"/>
      <c r="N143" s="16">
        <f t="shared" si="2"/>
        <v>0</v>
      </c>
      <c r="O143" s="249"/>
    </row>
    <row r="144" spans="1:15" ht="15.75">
      <c r="A144" s="3" t="s">
        <v>139</v>
      </c>
      <c r="B144" s="2" t="s">
        <v>140</v>
      </c>
      <c r="C144" s="9">
        <v>1</v>
      </c>
      <c r="D144" s="9"/>
      <c r="E144" s="9"/>
      <c r="F144" s="9"/>
      <c r="G144" s="10"/>
      <c r="H144" s="9"/>
      <c r="I144" s="10"/>
      <c r="J144" s="10"/>
      <c r="K144" s="9"/>
      <c r="L144" s="9"/>
      <c r="M144" s="9"/>
      <c r="N144" s="16">
        <f t="shared" si="2"/>
        <v>0.038461538461538464</v>
      </c>
      <c r="O144" s="595" t="s">
        <v>138</v>
      </c>
    </row>
    <row r="145" spans="1:15" ht="15.75">
      <c r="A145" s="3"/>
      <c r="B145" s="18"/>
      <c r="C145" s="9">
        <f>C144*$C$5*$N$3</f>
        <v>3069400</v>
      </c>
      <c r="D145" s="9"/>
      <c r="E145" s="9"/>
      <c r="F145" s="9"/>
      <c r="G145" s="10"/>
      <c r="H145" s="9"/>
      <c r="I145" s="10"/>
      <c r="J145" s="10"/>
      <c r="K145" s="9"/>
      <c r="L145" s="9"/>
      <c r="M145" s="9"/>
      <c r="N145" s="16">
        <f t="shared" si="2"/>
        <v>118053.84615384616</v>
      </c>
      <c r="O145" s="596"/>
    </row>
    <row r="146" spans="1:15" ht="15.75">
      <c r="A146" s="31"/>
      <c r="B146" s="45"/>
      <c r="C146" s="10"/>
      <c r="D146" s="9"/>
      <c r="E146" s="9"/>
      <c r="F146" s="9"/>
      <c r="G146" s="9"/>
      <c r="H146" s="9"/>
      <c r="I146" s="10"/>
      <c r="J146" s="10"/>
      <c r="K146" s="9"/>
      <c r="L146" s="9"/>
      <c r="M146" s="9"/>
      <c r="N146" s="16">
        <f t="shared" si="2"/>
        <v>0</v>
      </c>
      <c r="O146" s="249"/>
    </row>
    <row r="147" spans="1:15" ht="15.75">
      <c r="A147" s="3" t="s">
        <v>141</v>
      </c>
      <c r="B147" s="2" t="s">
        <v>60</v>
      </c>
      <c r="C147" s="10"/>
      <c r="D147" s="9"/>
      <c r="E147" s="9"/>
      <c r="F147" s="9"/>
      <c r="G147" s="10"/>
      <c r="H147" s="10"/>
      <c r="I147" s="10"/>
      <c r="J147" s="10"/>
      <c r="K147" s="9"/>
      <c r="L147" s="9"/>
      <c r="M147" s="9"/>
      <c r="N147" s="16">
        <f t="shared" si="2"/>
        <v>0</v>
      </c>
      <c r="O147" s="249"/>
    </row>
    <row r="148" spans="1:15" ht="38.25" customHeight="1">
      <c r="A148" s="3" t="s">
        <v>142</v>
      </c>
      <c r="B148" s="2" t="s">
        <v>62</v>
      </c>
      <c r="C148" s="9">
        <v>1</v>
      </c>
      <c r="D148" s="9"/>
      <c r="E148" s="9"/>
      <c r="F148" s="9"/>
      <c r="G148" s="10"/>
      <c r="H148" s="9"/>
      <c r="I148" s="10"/>
      <c r="J148" s="10"/>
      <c r="K148" s="9"/>
      <c r="L148" s="9"/>
      <c r="M148" s="9"/>
      <c r="N148" s="16">
        <f t="shared" si="2"/>
        <v>0.038461538461538464</v>
      </c>
      <c r="O148" s="595" t="s">
        <v>138</v>
      </c>
    </row>
    <row r="149" spans="1:15" ht="15.75">
      <c r="A149" s="31"/>
      <c r="B149" s="45"/>
      <c r="C149" s="9">
        <f>C148*$C$5*$N$3</f>
        <v>3069400</v>
      </c>
      <c r="D149" s="9"/>
      <c r="E149" s="9"/>
      <c r="F149" s="9"/>
      <c r="G149" s="10"/>
      <c r="H149" s="9"/>
      <c r="I149" s="10"/>
      <c r="J149" s="10"/>
      <c r="K149" s="9"/>
      <c r="L149" s="9"/>
      <c r="M149" s="9"/>
      <c r="N149" s="16">
        <f t="shared" si="2"/>
        <v>118053.84615384616</v>
      </c>
      <c r="O149" s="596"/>
    </row>
    <row r="150" spans="1:15" ht="15.75">
      <c r="A150" s="3"/>
      <c r="B150" s="18"/>
      <c r="C150" s="10"/>
      <c r="D150" s="9"/>
      <c r="E150" s="9"/>
      <c r="F150" s="9"/>
      <c r="G150" s="10"/>
      <c r="H150" s="9"/>
      <c r="I150" s="10"/>
      <c r="J150" s="10"/>
      <c r="K150" s="9"/>
      <c r="L150" s="9"/>
      <c r="M150" s="9"/>
      <c r="N150" s="16">
        <f t="shared" si="2"/>
        <v>0</v>
      </c>
      <c r="O150" s="249"/>
    </row>
    <row r="151" spans="1:15" ht="31.5">
      <c r="A151" s="3" t="s">
        <v>143</v>
      </c>
      <c r="B151" s="2" t="s">
        <v>64</v>
      </c>
      <c r="C151" s="9">
        <v>1</v>
      </c>
      <c r="D151" s="9"/>
      <c r="E151" s="9"/>
      <c r="F151" s="9"/>
      <c r="G151" s="10"/>
      <c r="H151" s="9"/>
      <c r="I151" s="10"/>
      <c r="J151" s="10"/>
      <c r="K151" s="9"/>
      <c r="L151" s="9"/>
      <c r="M151" s="9"/>
      <c r="N151" s="16">
        <f t="shared" si="2"/>
        <v>0.038461538461538464</v>
      </c>
      <c r="O151" s="595" t="s">
        <v>138</v>
      </c>
    </row>
    <row r="152" spans="1:15" ht="15.75">
      <c r="A152" s="31"/>
      <c r="B152" s="45"/>
      <c r="C152" s="9">
        <f>C151*$C$5*$N$3</f>
        <v>3069400</v>
      </c>
      <c r="D152" s="9"/>
      <c r="E152" s="9"/>
      <c r="F152" s="9"/>
      <c r="G152" s="10"/>
      <c r="H152" s="9"/>
      <c r="I152" s="10"/>
      <c r="J152" s="10"/>
      <c r="K152" s="9"/>
      <c r="L152" s="9"/>
      <c r="M152" s="9"/>
      <c r="N152" s="16">
        <f t="shared" si="2"/>
        <v>118053.84615384616</v>
      </c>
      <c r="O152" s="596"/>
    </row>
    <row r="153" spans="1:15" ht="15.75">
      <c r="A153" s="3"/>
      <c r="B153" s="2"/>
      <c r="C153" s="10"/>
      <c r="D153" s="9"/>
      <c r="E153" s="9"/>
      <c r="F153" s="9"/>
      <c r="G153" s="60"/>
      <c r="H153" s="9"/>
      <c r="I153" s="10"/>
      <c r="J153" s="10"/>
      <c r="K153" s="9"/>
      <c r="L153" s="9"/>
      <c r="M153" s="9"/>
      <c r="N153" s="16">
        <f t="shared" si="2"/>
        <v>0</v>
      </c>
      <c r="O153" s="249"/>
    </row>
    <row r="154" spans="1:15" ht="31.5">
      <c r="A154" s="3" t="s">
        <v>144</v>
      </c>
      <c r="B154" s="2" t="s">
        <v>66</v>
      </c>
      <c r="C154" s="9">
        <v>1</v>
      </c>
      <c r="D154" s="9"/>
      <c r="E154" s="9"/>
      <c r="F154" s="10"/>
      <c r="G154" s="10"/>
      <c r="H154" s="9"/>
      <c r="I154" s="10"/>
      <c r="J154" s="10"/>
      <c r="K154" s="9"/>
      <c r="L154" s="9"/>
      <c r="M154" s="9"/>
      <c r="N154" s="16">
        <f t="shared" si="2"/>
        <v>0.038461538461538464</v>
      </c>
      <c r="O154" s="595" t="s">
        <v>138</v>
      </c>
    </row>
    <row r="155" spans="1:15" ht="15.75">
      <c r="A155" s="3"/>
      <c r="B155" s="18"/>
      <c r="C155" s="9">
        <f>C154*$C$5*$N$3</f>
        <v>3069400</v>
      </c>
      <c r="D155" s="9"/>
      <c r="E155" s="9"/>
      <c r="F155" s="9"/>
      <c r="G155" s="10"/>
      <c r="H155" s="9"/>
      <c r="I155" s="10"/>
      <c r="J155" s="10"/>
      <c r="K155" s="9"/>
      <c r="L155" s="9"/>
      <c r="M155" s="9"/>
      <c r="N155" s="16">
        <f t="shared" si="2"/>
        <v>118053.84615384616</v>
      </c>
      <c r="O155" s="596"/>
    </row>
    <row r="156" spans="1:15" ht="15.75">
      <c r="A156" s="3"/>
      <c r="B156" s="2"/>
      <c r="C156" s="10"/>
      <c r="D156" s="9"/>
      <c r="E156" s="9"/>
      <c r="F156" s="9"/>
      <c r="G156" s="10"/>
      <c r="H156" s="9"/>
      <c r="I156" s="9"/>
      <c r="J156" s="10"/>
      <c r="K156" s="9"/>
      <c r="L156" s="9"/>
      <c r="M156" s="9"/>
      <c r="N156" s="16">
        <f t="shared" si="2"/>
        <v>0</v>
      </c>
      <c r="O156" s="249"/>
    </row>
    <row r="157" spans="1:15" ht="15.75">
      <c r="A157" s="3" t="s">
        <v>145</v>
      </c>
      <c r="B157" s="2" t="s">
        <v>68</v>
      </c>
      <c r="C157" s="9">
        <v>1</v>
      </c>
      <c r="D157" s="9"/>
      <c r="E157" s="9"/>
      <c r="F157" s="9"/>
      <c r="G157" s="10"/>
      <c r="H157" s="10"/>
      <c r="I157" s="10"/>
      <c r="J157" s="10"/>
      <c r="K157" s="9"/>
      <c r="L157" s="9"/>
      <c r="M157" s="9"/>
      <c r="N157" s="16">
        <f t="shared" si="2"/>
        <v>0.038461538461538464</v>
      </c>
      <c r="O157" s="595" t="s">
        <v>138</v>
      </c>
    </row>
    <row r="158" spans="1:15" ht="15.75">
      <c r="A158" s="3"/>
      <c r="B158" s="18"/>
      <c r="C158" s="9">
        <f>C157*$C$5*$N$3</f>
        <v>3069400</v>
      </c>
      <c r="D158" s="9"/>
      <c r="E158" s="9"/>
      <c r="F158" s="9"/>
      <c r="G158" s="10"/>
      <c r="H158" s="9"/>
      <c r="I158" s="10"/>
      <c r="J158" s="10"/>
      <c r="K158" s="9"/>
      <c r="L158" s="9"/>
      <c r="M158" s="9"/>
      <c r="N158" s="16">
        <f t="shared" si="2"/>
        <v>118053.84615384616</v>
      </c>
      <c r="O158" s="596"/>
    </row>
    <row r="159" spans="1:15" ht="15.75">
      <c r="A159" s="3"/>
      <c r="B159" s="2"/>
      <c r="C159" s="10"/>
      <c r="D159" s="9"/>
      <c r="E159" s="9"/>
      <c r="F159" s="9"/>
      <c r="G159" s="9"/>
      <c r="H159" s="9"/>
      <c r="I159" s="10"/>
      <c r="J159" s="10"/>
      <c r="K159" s="9"/>
      <c r="L159" s="9"/>
      <c r="M159" s="9"/>
      <c r="N159" s="16">
        <f t="shared" si="2"/>
        <v>0</v>
      </c>
      <c r="O159" s="249"/>
    </row>
    <row r="160" spans="1:15" ht="15.75">
      <c r="A160" s="3" t="s">
        <v>146</v>
      </c>
      <c r="B160" s="2" t="s">
        <v>70</v>
      </c>
      <c r="C160" s="9">
        <v>1</v>
      </c>
      <c r="D160" s="9"/>
      <c r="E160" s="9"/>
      <c r="F160" s="9"/>
      <c r="G160" s="10"/>
      <c r="H160" s="9"/>
      <c r="I160" s="10"/>
      <c r="J160" s="10"/>
      <c r="K160" s="9"/>
      <c r="L160" s="9"/>
      <c r="M160" s="9"/>
      <c r="N160" s="16">
        <f t="shared" si="2"/>
        <v>0.038461538461538464</v>
      </c>
      <c r="O160" s="595" t="s">
        <v>138</v>
      </c>
    </row>
    <row r="161" spans="1:15" ht="15.75">
      <c r="A161" s="3"/>
      <c r="B161" s="18"/>
      <c r="C161" s="9">
        <f>C160*$C$5*$N$3</f>
        <v>3069400</v>
      </c>
      <c r="D161" s="9"/>
      <c r="E161" s="9"/>
      <c r="F161" s="9"/>
      <c r="G161" s="10"/>
      <c r="H161" s="9"/>
      <c r="I161" s="10"/>
      <c r="J161" s="10"/>
      <c r="K161" s="9"/>
      <c r="L161" s="9"/>
      <c r="M161" s="9"/>
      <c r="N161" s="16">
        <f t="shared" si="2"/>
        <v>118053.84615384616</v>
      </c>
      <c r="O161" s="596"/>
    </row>
    <row r="162" spans="1:15" ht="15.75">
      <c r="A162" s="3"/>
      <c r="B162" s="2"/>
      <c r="C162" s="10"/>
      <c r="D162" s="9"/>
      <c r="E162" s="9"/>
      <c r="F162" s="9"/>
      <c r="G162" s="9"/>
      <c r="H162" s="9"/>
      <c r="I162" s="10"/>
      <c r="J162" s="10"/>
      <c r="K162" s="9"/>
      <c r="L162" s="9"/>
      <c r="M162" s="9"/>
      <c r="N162" s="16">
        <f t="shared" si="2"/>
        <v>0</v>
      </c>
      <c r="O162" s="249"/>
    </row>
    <row r="163" spans="1:15" ht="15.75">
      <c r="A163" s="3" t="s">
        <v>147</v>
      </c>
      <c r="B163" s="2" t="s">
        <v>148</v>
      </c>
      <c r="C163" s="9">
        <v>1</v>
      </c>
      <c r="D163" s="9"/>
      <c r="E163" s="9"/>
      <c r="F163" s="9"/>
      <c r="G163" s="10"/>
      <c r="H163" s="10"/>
      <c r="I163" s="10"/>
      <c r="J163" s="10"/>
      <c r="K163" s="9"/>
      <c r="L163" s="9"/>
      <c r="M163" s="9"/>
      <c r="N163" s="16">
        <f t="shared" si="2"/>
        <v>0.038461538461538464</v>
      </c>
      <c r="O163" s="595" t="s">
        <v>138</v>
      </c>
    </row>
    <row r="164" spans="1:15" ht="15.75">
      <c r="A164" s="3"/>
      <c r="B164" s="18"/>
      <c r="C164" s="9">
        <f>C163*$C$5*$N$3</f>
        <v>3069400</v>
      </c>
      <c r="D164" s="9"/>
      <c r="E164" s="9"/>
      <c r="F164" s="9"/>
      <c r="G164" s="10"/>
      <c r="H164" s="9"/>
      <c r="I164" s="10"/>
      <c r="J164" s="10"/>
      <c r="K164" s="9"/>
      <c r="L164" s="9"/>
      <c r="M164" s="9"/>
      <c r="N164" s="16">
        <f t="shared" si="2"/>
        <v>118053.84615384616</v>
      </c>
      <c r="O164" s="596"/>
    </row>
    <row r="165" spans="1:15" ht="15.75">
      <c r="A165" s="3"/>
      <c r="B165" s="2"/>
      <c r="C165" s="10"/>
      <c r="D165" s="9"/>
      <c r="E165" s="9"/>
      <c r="F165" s="9"/>
      <c r="G165" s="10"/>
      <c r="H165" s="10"/>
      <c r="I165" s="10"/>
      <c r="J165" s="10"/>
      <c r="K165" s="9"/>
      <c r="L165" s="9"/>
      <c r="M165" s="9"/>
      <c r="N165" s="16">
        <f t="shared" si="2"/>
        <v>0</v>
      </c>
      <c r="O165" s="249"/>
    </row>
    <row r="166" spans="1:15" ht="15.75">
      <c r="A166" s="3" t="s">
        <v>149</v>
      </c>
      <c r="B166" s="18" t="s">
        <v>74</v>
      </c>
      <c r="C166" s="9">
        <v>1</v>
      </c>
      <c r="D166" s="9"/>
      <c r="E166" s="9"/>
      <c r="F166" s="9"/>
      <c r="G166" s="10"/>
      <c r="H166" s="10"/>
      <c r="I166" s="10"/>
      <c r="J166" s="10"/>
      <c r="K166" s="9"/>
      <c r="L166" s="9"/>
      <c r="M166" s="9"/>
      <c r="N166" s="16">
        <f t="shared" si="2"/>
        <v>0.038461538461538464</v>
      </c>
      <c r="O166" s="595" t="s">
        <v>138</v>
      </c>
    </row>
    <row r="167" spans="1:15" ht="15.75">
      <c r="A167" s="3"/>
      <c r="B167" s="18"/>
      <c r="C167" s="9">
        <f>C166*$C$5*$N$3</f>
        <v>3069400</v>
      </c>
      <c r="D167" s="9"/>
      <c r="E167" s="9"/>
      <c r="F167" s="9"/>
      <c r="G167" s="10"/>
      <c r="H167" s="10"/>
      <c r="I167" s="10"/>
      <c r="J167" s="10"/>
      <c r="K167" s="9"/>
      <c r="L167" s="9"/>
      <c r="M167" s="9"/>
      <c r="N167" s="16">
        <f t="shared" si="2"/>
        <v>118053.84615384616</v>
      </c>
      <c r="O167" s="596"/>
    </row>
    <row r="168" spans="1:15" ht="15.75">
      <c r="A168" s="3"/>
      <c r="B168" s="18"/>
      <c r="C168" s="10"/>
      <c r="D168" s="9"/>
      <c r="E168" s="9"/>
      <c r="F168" s="9"/>
      <c r="G168" s="10"/>
      <c r="H168" s="10"/>
      <c r="I168" s="10"/>
      <c r="J168" s="10"/>
      <c r="K168" s="9"/>
      <c r="L168" s="9"/>
      <c r="M168" s="9"/>
      <c r="N168" s="16">
        <f t="shared" si="2"/>
        <v>0</v>
      </c>
      <c r="O168" s="249"/>
    </row>
    <row r="169" spans="1:15" ht="15.75">
      <c r="A169" s="3" t="s">
        <v>150</v>
      </c>
      <c r="B169" s="18" t="s">
        <v>76</v>
      </c>
      <c r="C169" s="9">
        <v>1</v>
      </c>
      <c r="D169" s="9"/>
      <c r="E169" s="9"/>
      <c r="F169" s="9"/>
      <c r="G169" s="10"/>
      <c r="H169" s="10"/>
      <c r="I169" s="10"/>
      <c r="J169" s="10"/>
      <c r="K169" s="9"/>
      <c r="L169" s="9"/>
      <c r="M169" s="9"/>
      <c r="N169" s="16">
        <f t="shared" si="2"/>
        <v>0.038461538461538464</v>
      </c>
      <c r="O169" s="595" t="s">
        <v>138</v>
      </c>
    </row>
    <row r="170" spans="1:15" ht="15.75">
      <c r="A170" s="3"/>
      <c r="B170" s="18"/>
      <c r="C170" s="9">
        <f>C169*$C$5*$N$3</f>
        <v>3069400</v>
      </c>
      <c r="D170" s="9"/>
      <c r="E170" s="9"/>
      <c r="F170" s="9"/>
      <c r="G170" s="10"/>
      <c r="H170" s="10"/>
      <c r="I170" s="10"/>
      <c r="J170" s="10"/>
      <c r="K170" s="9"/>
      <c r="L170" s="9"/>
      <c r="M170" s="9"/>
      <c r="N170" s="16">
        <f t="shared" si="2"/>
        <v>118053.84615384616</v>
      </c>
      <c r="O170" s="596"/>
    </row>
    <row r="171" spans="1:15" ht="15.75">
      <c r="A171" s="31"/>
      <c r="B171" s="45"/>
      <c r="C171" s="10"/>
      <c r="D171" s="9"/>
      <c r="E171" s="9"/>
      <c r="F171" s="9"/>
      <c r="G171" s="9"/>
      <c r="H171" s="10"/>
      <c r="I171" s="10"/>
      <c r="J171" s="10"/>
      <c r="K171" s="9"/>
      <c r="L171" s="9"/>
      <c r="M171" s="9"/>
      <c r="N171" s="16">
        <f t="shared" si="2"/>
        <v>0</v>
      </c>
      <c r="O171" s="263"/>
    </row>
    <row r="172" spans="1:15" ht="15.75">
      <c r="A172" s="3" t="s">
        <v>151</v>
      </c>
      <c r="B172" s="18" t="s">
        <v>77</v>
      </c>
      <c r="C172" s="9">
        <v>1</v>
      </c>
      <c r="D172" s="9"/>
      <c r="E172" s="9"/>
      <c r="F172" s="9"/>
      <c r="G172" s="10"/>
      <c r="H172" s="10"/>
      <c r="I172" s="10"/>
      <c r="J172" s="10"/>
      <c r="K172" s="9"/>
      <c r="L172" s="9"/>
      <c r="M172" s="9"/>
      <c r="N172" s="16">
        <f t="shared" si="2"/>
        <v>0.038461538461538464</v>
      </c>
      <c r="O172" s="595" t="s">
        <v>138</v>
      </c>
    </row>
    <row r="173" spans="1:15" ht="15.75">
      <c r="A173" s="3"/>
      <c r="B173" s="22"/>
      <c r="C173" s="9">
        <f>C172*$C$5*$N$3</f>
        <v>3069400</v>
      </c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16">
        <f t="shared" si="2"/>
        <v>118053.84615384616</v>
      </c>
      <c r="O173" s="596"/>
    </row>
    <row r="174" spans="1:15" s="13" customFormat="1" ht="15.75">
      <c r="A174" s="31"/>
      <c r="B174" s="45"/>
      <c r="C174" s="18"/>
      <c r="D174" s="18"/>
      <c r="E174" s="18"/>
      <c r="F174" s="18"/>
      <c r="G174" s="9"/>
      <c r="H174" s="9"/>
      <c r="I174" s="10"/>
      <c r="J174" s="10"/>
      <c r="K174" s="9"/>
      <c r="L174" s="9"/>
      <c r="M174" s="9"/>
      <c r="N174" s="16">
        <f t="shared" si="2"/>
        <v>0</v>
      </c>
      <c r="O174" s="249"/>
    </row>
    <row r="175" spans="1:15" s="13" customFormat="1" ht="15.75">
      <c r="A175" s="3" t="s">
        <v>152</v>
      </c>
      <c r="B175" s="18" t="s">
        <v>78</v>
      </c>
      <c r="C175" s="10"/>
      <c r="D175" s="9"/>
      <c r="E175" s="9"/>
      <c r="F175" s="9"/>
      <c r="G175" s="10"/>
      <c r="H175" s="10"/>
      <c r="I175" s="10"/>
      <c r="J175" s="10"/>
      <c r="K175" s="9"/>
      <c r="L175" s="9"/>
      <c r="M175" s="9"/>
      <c r="N175" s="16">
        <f t="shared" si="2"/>
        <v>0</v>
      </c>
      <c r="O175" s="249"/>
    </row>
    <row r="176" spans="1:15" s="13" customFormat="1" ht="18.75" customHeight="1">
      <c r="A176" s="3" t="s">
        <v>153</v>
      </c>
      <c r="B176" s="18" t="s">
        <v>80</v>
      </c>
      <c r="C176" s="9">
        <v>1</v>
      </c>
      <c r="D176" s="9"/>
      <c r="E176" s="9"/>
      <c r="F176" s="9"/>
      <c r="G176" s="10"/>
      <c r="H176" s="10"/>
      <c r="I176" s="10"/>
      <c r="J176" s="10"/>
      <c r="K176" s="9"/>
      <c r="L176" s="9"/>
      <c r="M176" s="9"/>
      <c r="N176" s="16">
        <f t="shared" si="2"/>
        <v>0.038461538461538464</v>
      </c>
      <c r="O176" s="595" t="s">
        <v>138</v>
      </c>
    </row>
    <row r="177" spans="1:15" s="107" customFormat="1" ht="15.75">
      <c r="A177" s="102"/>
      <c r="B177" s="104"/>
      <c r="C177" s="9">
        <f>C176*$C$5*$N$3</f>
        <v>3069400</v>
      </c>
      <c r="D177" s="106"/>
      <c r="E177" s="106"/>
      <c r="F177" s="106"/>
      <c r="G177" s="105"/>
      <c r="H177" s="105"/>
      <c r="I177" s="105"/>
      <c r="J177" s="105"/>
      <c r="K177" s="106"/>
      <c r="L177" s="106"/>
      <c r="M177" s="106"/>
      <c r="N177" s="16">
        <f t="shared" si="2"/>
        <v>118053.84615384616</v>
      </c>
      <c r="O177" s="596"/>
    </row>
    <row r="178" spans="1:16" s="13" customFormat="1" ht="15.75">
      <c r="A178" s="31"/>
      <c r="B178" s="45"/>
      <c r="C178" s="10"/>
      <c r="D178" s="9"/>
      <c r="E178" s="9"/>
      <c r="F178" s="9"/>
      <c r="G178" s="10"/>
      <c r="H178" s="9"/>
      <c r="I178" s="10"/>
      <c r="J178" s="10"/>
      <c r="K178" s="9"/>
      <c r="L178" s="9"/>
      <c r="M178" s="9"/>
      <c r="N178" s="16">
        <f t="shared" si="2"/>
        <v>0</v>
      </c>
      <c r="O178" s="249"/>
      <c r="P178" s="15"/>
    </row>
    <row r="179" spans="1:15" s="13" customFormat="1" ht="19.5" customHeight="1">
      <c r="A179" s="3" t="s">
        <v>154</v>
      </c>
      <c r="B179" s="18" t="s">
        <v>84</v>
      </c>
      <c r="C179" s="9">
        <v>1</v>
      </c>
      <c r="D179" s="9"/>
      <c r="E179" s="9"/>
      <c r="F179" s="9"/>
      <c r="G179" s="9"/>
      <c r="H179" s="9"/>
      <c r="I179" s="10"/>
      <c r="J179" s="10"/>
      <c r="K179" s="9"/>
      <c r="L179" s="9"/>
      <c r="M179" s="9"/>
      <c r="N179" s="16">
        <f t="shared" si="2"/>
        <v>0.038461538461538464</v>
      </c>
      <c r="O179" s="595" t="s">
        <v>138</v>
      </c>
    </row>
    <row r="180" spans="1:15" s="13" customFormat="1" ht="15.75">
      <c r="A180" s="3"/>
      <c r="B180" s="18"/>
      <c r="C180" s="9">
        <f>C179*$C$5*$N$3</f>
        <v>3069400</v>
      </c>
      <c r="D180" s="9"/>
      <c r="E180" s="9"/>
      <c r="F180" s="9"/>
      <c r="G180" s="10"/>
      <c r="H180" s="9"/>
      <c r="I180" s="10"/>
      <c r="J180" s="10"/>
      <c r="K180" s="9"/>
      <c r="L180" s="9"/>
      <c r="M180" s="9"/>
      <c r="N180" s="16">
        <f t="shared" si="2"/>
        <v>118053.84615384616</v>
      </c>
      <c r="O180" s="596"/>
    </row>
    <row r="181" spans="1:15" s="13" customFormat="1" ht="15.75">
      <c r="A181" s="3"/>
      <c r="B181" s="18"/>
      <c r="C181" s="10"/>
      <c r="D181" s="9"/>
      <c r="E181" s="9"/>
      <c r="F181" s="9"/>
      <c r="G181" s="10"/>
      <c r="H181" s="9"/>
      <c r="I181" s="10"/>
      <c r="J181" s="10"/>
      <c r="K181" s="9"/>
      <c r="L181" s="9"/>
      <c r="M181" s="9"/>
      <c r="N181" s="16">
        <f t="shared" si="2"/>
        <v>0</v>
      </c>
      <c r="O181" s="249"/>
    </row>
    <row r="182" spans="1:15" s="13" customFormat="1" ht="15.75">
      <c r="A182" s="3" t="s">
        <v>155</v>
      </c>
      <c r="B182" s="18" t="s">
        <v>124</v>
      </c>
      <c r="C182" s="9">
        <v>1</v>
      </c>
      <c r="D182" s="9"/>
      <c r="E182" s="9"/>
      <c r="F182" s="9"/>
      <c r="G182" s="9"/>
      <c r="H182" s="9"/>
      <c r="I182" s="10"/>
      <c r="J182" s="10"/>
      <c r="K182" s="9"/>
      <c r="L182" s="9"/>
      <c r="M182" s="9"/>
      <c r="N182" s="16">
        <f t="shared" si="2"/>
        <v>0.038461538461538464</v>
      </c>
      <c r="O182" s="595" t="s">
        <v>138</v>
      </c>
    </row>
    <row r="183" spans="1:15" s="13" customFormat="1" ht="15.75">
      <c r="A183" s="3"/>
      <c r="B183" s="18"/>
      <c r="C183" s="9">
        <f>C182*$C$5*$N$3</f>
        <v>3069400</v>
      </c>
      <c r="D183" s="9"/>
      <c r="E183" s="9"/>
      <c r="F183" s="9"/>
      <c r="G183" s="10"/>
      <c r="H183" s="9"/>
      <c r="I183" s="10"/>
      <c r="J183" s="10"/>
      <c r="K183" s="9"/>
      <c r="L183" s="9"/>
      <c r="M183" s="9"/>
      <c r="N183" s="16">
        <f t="shared" si="2"/>
        <v>118053.84615384616</v>
      </c>
      <c r="O183" s="596"/>
    </row>
    <row r="184" spans="1:16" s="13" customFormat="1" ht="15.75">
      <c r="A184" s="31"/>
      <c r="B184" s="4"/>
      <c r="C184" s="10"/>
      <c r="D184" s="9"/>
      <c r="E184" s="9"/>
      <c r="F184" s="9"/>
      <c r="G184" s="10"/>
      <c r="H184" s="9"/>
      <c r="I184" s="10"/>
      <c r="J184" s="10"/>
      <c r="K184" s="9"/>
      <c r="L184" s="9"/>
      <c r="M184" s="9"/>
      <c r="N184" s="16">
        <f t="shared" si="2"/>
        <v>0</v>
      </c>
      <c r="O184" s="249"/>
      <c r="P184" s="15"/>
    </row>
    <row r="185" spans="1:15" s="13" customFormat="1" ht="37.5" customHeight="1">
      <c r="A185" s="3" t="s">
        <v>156</v>
      </c>
      <c r="B185" s="2" t="s">
        <v>88</v>
      </c>
      <c r="C185" s="9">
        <v>1</v>
      </c>
      <c r="D185" s="9"/>
      <c r="E185" s="9"/>
      <c r="F185" s="9"/>
      <c r="G185" s="9"/>
      <c r="H185" s="9"/>
      <c r="I185" s="10"/>
      <c r="J185" s="10"/>
      <c r="K185" s="9"/>
      <c r="L185" s="9"/>
      <c r="M185" s="9"/>
      <c r="N185" s="16">
        <f t="shared" si="2"/>
        <v>0.038461538461538464</v>
      </c>
      <c r="O185" s="595" t="s">
        <v>138</v>
      </c>
    </row>
    <row r="186" spans="1:15" s="13" customFormat="1" ht="15.75">
      <c r="A186" s="3"/>
      <c r="B186" s="18"/>
      <c r="C186" s="9">
        <f>C185*$C$5*$N$3</f>
        <v>3069400</v>
      </c>
      <c r="D186" s="9"/>
      <c r="E186" s="9"/>
      <c r="F186" s="9"/>
      <c r="G186" s="10"/>
      <c r="H186" s="9"/>
      <c r="I186" s="10"/>
      <c r="J186" s="10"/>
      <c r="K186" s="9"/>
      <c r="L186" s="9"/>
      <c r="M186" s="9"/>
      <c r="N186" s="16">
        <f t="shared" si="2"/>
        <v>118053.84615384616</v>
      </c>
      <c r="O186" s="596"/>
    </row>
    <row r="187" spans="1:15" s="13" customFormat="1" ht="15.75">
      <c r="A187" s="3"/>
      <c r="B187" s="18"/>
      <c r="C187" s="10"/>
      <c r="D187" s="9"/>
      <c r="E187" s="9"/>
      <c r="F187" s="9"/>
      <c r="G187" s="10"/>
      <c r="H187" s="9"/>
      <c r="I187" s="10"/>
      <c r="J187" s="10"/>
      <c r="K187" s="9"/>
      <c r="L187" s="9"/>
      <c r="M187" s="9"/>
      <c r="N187" s="16">
        <f t="shared" si="2"/>
        <v>0</v>
      </c>
      <c r="O187" s="249"/>
    </row>
    <row r="188" spans="1:15" s="13" customFormat="1" ht="15.75">
      <c r="A188" s="3" t="s">
        <v>157</v>
      </c>
      <c r="B188" s="18" t="s">
        <v>90</v>
      </c>
      <c r="C188" s="9">
        <v>1</v>
      </c>
      <c r="D188" s="9"/>
      <c r="E188" s="9"/>
      <c r="F188" s="9"/>
      <c r="G188" s="10"/>
      <c r="H188" s="9"/>
      <c r="I188" s="10"/>
      <c r="J188" s="10"/>
      <c r="K188" s="9"/>
      <c r="L188" s="9"/>
      <c r="M188" s="9"/>
      <c r="N188" s="16">
        <f t="shared" si="2"/>
        <v>0.038461538461538464</v>
      </c>
      <c r="O188" s="595" t="s">
        <v>138</v>
      </c>
    </row>
    <row r="189" spans="1:15" s="13" customFormat="1" ht="15.75">
      <c r="A189" s="3"/>
      <c r="B189" s="18"/>
      <c r="C189" s="9">
        <f>C188*$C$5*$N$3</f>
        <v>3069400</v>
      </c>
      <c r="D189" s="9"/>
      <c r="E189" s="9"/>
      <c r="F189" s="9"/>
      <c r="G189" s="10"/>
      <c r="H189" s="9"/>
      <c r="I189" s="10"/>
      <c r="J189" s="10"/>
      <c r="K189" s="9"/>
      <c r="L189" s="9"/>
      <c r="M189" s="9"/>
      <c r="N189" s="16">
        <f t="shared" si="2"/>
        <v>118053.84615384616</v>
      </c>
      <c r="O189" s="596"/>
    </row>
    <row r="190" spans="1:15" s="13" customFormat="1" ht="15.75">
      <c r="A190" s="3"/>
      <c r="B190" s="18"/>
      <c r="C190" s="10"/>
      <c r="D190" s="9"/>
      <c r="E190" s="9"/>
      <c r="F190" s="9"/>
      <c r="G190" s="10"/>
      <c r="H190" s="9"/>
      <c r="I190" s="10"/>
      <c r="J190" s="10"/>
      <c r="K190" s="9"/>
      <c r="L190" s="9"/>
      <c r="M190" s="9"/>
      <c r="N190" s="16">
        <f t="shared" si="2"/>
        <v>0</v>
      </c>
      <c r="O190" s="249"/>
    </row>
    <row r="191" spans="1:16" s="13" customFormat="1" ht="20.25" customHeight="1">
      <c r="A191" s="3" t="s">
        <v>158</v>
      </c>
      <c r="B191" s="2" t="s">
        <v>92</v>
      </c>
      <c r="C191" s="9">
        <v>1</v>
      </c>
      <c r="D191" s="9"/>
      <c r="E191" s="9"/>
      <c r="F191" s="9"/>
      <c r="G191" s="10"/>
      <c r="H191" s="9"/>
      <c r="I191" s="10"/>
      <c r="J191" s="10"/>
      <c r="K191" s="9"/>
      <c r="L191" s="9"/>
      <c r="M191" s="9"/>
      <c r="N191" s="16">
        <f t="shared" si="2"/>
        <v>0.038461538461538464</v>
      </c>
      <c r="O191" s="595" t="s">
        <v>138</v>
      </c>
      <c r="P191" s="15"/>
    </row>
    <row r="192" spans="1:15" s="13" customFormat="1" ht="15.75">
      <c r="A192" s="3"/>
      <c r="B192" s="2"/>
      <c r="C192" s="9">
        <f>C191*$C$5*$N$3</f>
        <v>3069400</v>
      </c>
      <c r="D192" s="9"/>
      <c r="E192" s="9"/>
      <c r="F192" s="9"/>
      <c r="G192" s="9"/>
      <c r="H192" s="9"/>
      <c r="I192" s="10"/>
      <c r="J192" s="10"/>
      <c r="K192" s="9"/>
      <c r="L192" s="9"/>
      <c r="M192" s="9"/>
      <c r="N192" s="16">
        <f t="shared" si="2"/>
        <v>118053.84615384616</v>
      </c>
      <c r="O192" s="596"/>
    </row>
    <row r="193" spans="1:15" s="13" customFormat="1" ht="15.75">
      <c r="A193" s="3"/>
      <c r="B193" s="18"/>
      <c r="C193" s="10"/>
      <c r="D193" s="9"/>
      <c r="E193" s="9"/>
      <c r="F193" s="9"/>
      <c r="G193" s="10"/>
      <c r="H193" s="9"/>
      <c r="I193" s="10"/>
      <c r="J193" s="10"/>
      <c r="K193" s="9"/>
      <c r="L193" s="9"/>
      <c r="M193" s="9"/>
      <c r="N193" s="16">
        <f t="shared" si="2"/>
        <v>0</v>
      </c>
      <c r="O193" s="262"/>
    </row>
    <row r="194" spans="1:15" s="13" customFormat="1" ht="15.75">
      <c r="A194" s="3" t="s">
        <v>41</v>
      </c>
      <c r="B194" s="18" t="s">
        <v>159</v>
      </c>
      <c r="C194" s="10"/>
      <c r="D194" s="9"/>
      <c r="E194" s="9"/>
      <c r="F194" s="9"/>
      <c r="G194" s="10"/>
      <c r="H194" s="9"/>
      <c r="I194" s="10"/>
      <c r="J194" s="10"/>
      <c r="K194" s="9"/>
      <c r="L194" s="9"/>
      <c r="M194" s="9"/>
      <c r="N194" s="16">
        <f t="shared" si="2"/>
        <v>0</v>
      </c>
      <c r="O194" s="249"/>
    </row>
    <row r="195" spans="1:15" s="13" customFormat="1" ht="15.75">
      <c r="A195" s="3" t="s">
        <v>160</v>
      </c>
      <c r="B195" s="2" t="s">
        <v>94</v>
      </c>
      <c r="C195" s="10"/>
      <c r="D195" s="9"/>
      <c r="E195" s="9">
        <v>2</v>
      </c>
      <c r="F195" s="9"/>
      <c r="G195" s="9"/>
      <c r="H195" s="9"/>
      <c r="I195" s="10"/>
      <c r="J195" s="10"/>
      <c r="K195" s="9"/>
      <c r="L195" s="9"/>
      <c r="M195" s="9"/>
      <c r="N195" s="16">
        <f t="shared" si="2"/>
        <v>0.07692307692307693</v>
      </c>
      <c r="O195" s="595" t="s">
        <v>14</v>
      </c>
    </row>
    <row r="196" spans="1:15" s="13" customFormat="1" ht="15.75">
      <c r="A196" s="3"/>
      <c r="B196" s="18"/>
      <c r="C196" s="10"/>
      <c r="D196" s="9"/>
      <c r="E196" s="9">
        <f>E195*$E$5*$N$3</f>
        <v>7330800</v>
      </c>
      <c r="F196" s="9"/>
      <c r="G196" s="10"/>
      <c r="H196" s="9"/>
      <c r="I196" s="10"/>
      <c r="J196" s="10"/>
      <c r="K196" s="9"/>
      <c r="L196" s="9"/>
      <c r="M196" s="9"/>
      <c r="N196" s="16">
        <f t="shared" si="2"/>
        <v>281953.8461538461</v>
      </c>
      <c r="O196" s="596"/>
    </row>
    <row r="197" spans="1:15" s="13" customFormat="1" ht="15.75">
      <c r="A197" s="3"/>
      <c r="B197" s="18"/>
      <c r="C197" s="10"/>
      <c r="D197" s="9"/>
      <c r="E197" s="9"/>
      <c r="F197" s="9"/>
      <c r="G197" s="10"/>
      <c r="H197" s="9"/>
      <c r="I197" s="10"/>
      <c r="J197" s="10"/>
      <c r="K197" s="9"/>
      <c r="L197" s="9"/>
      <c r="M197" s="9"/>
      <c r="N197" s="16">
        <f t="shared" si="2"/>
        <v>0</v>
      </c>
      <c r="O197" s="249"/>
    </row>
    <row r="198" spans="1:15" s="13" customFormat="1" ht="15.75">
      <c r="A198" s="3" t="s">
        <v>161</v>
      </c>
      <c r="B198" s="2" t="s">
        <v>108</v>
      </c>
      <c r="C198" s="10"/>
      <c r="D198" s="9"/>
      <c r="E198" s="9">
        <v>2</v>
      </c>
      <c r="F198" s="9"/>
      <c r="G198" s="9"/>
      <c r="H198" s="9"/>
      <c r="I198" s="10"/>
      <c r="J198" s="10"/>
      <c r="K198" s="9"/>
      <c r="L198" s="9"/>
      <c r="M198" s="9"/>
      <c r="N198" s="16">
        <f t="shared" si="2"/>
        <v>0.07692307692307693</v>
      </c>
      <c r="O198" s="595" t="s">
        <v>14</v>
      </c>
    </row>
    <row r="199" spans="1:15" s="13" customFormat="1" ht="15.75">
      <c r="A199" s="3"/>
      <c r="B199" s="18"/>
      <c r="C199" s="10"/>
      <c r="D199" s="9"/>
      <c r="E199" s="9">
        <f>E198*$E$5*$N$3</f>
        <v>7330800</v>
      </c>
      <c r="F199" s="9"/>
      <c r="G199" s="10"/>
      <c r="H199" s="9"/>
      <c r="I199" s="10"/>
      <c r="J199" s="10"/>
      <c r="K199" s="9"/>
      <c r="L199" s="9"/>
      <c r="M199" s="9"/>
      <c r="N199" s="16">
        <f t="shared" si="2"/>
        <v>281953.8461538461</v>
      </c>
      <c r="O199" s="596"/>
    </row>
    <row r="200" spans="1:15" s="13" customFormat="1" ht="15.75">
      <c r="A200" s="3"/>
      <c r="B200" s="18"/>
      <c r="C200" s="10"/>
      <c r="D200" s="9"/>
      <c r="E200" s="9"/>
      <c r="F200" s="9"/>
      <c r="G200" s="10"/>
      <c r="H200" s="9"/>
      <c r="I200" s="10"/>
      <c r="J200" s="10"/>
      <c r="K200" s="9"/>
      <c r="L200" s="9"/>
      <c r="M200" s="9"/>
      <c r="N200" s="16">
        <f t="shared" si="2"/>
        <v>0</v>
      </c>
      <c r="O200" s="249"/>
    </row>
    <row r="201" spans="1:15" s="13" customFormat="1" ht="15.75">
      <c r="A201" s="3" t="s">
        <v>162</v>
      </c>
      <c r="B201" s="2" t="s">
        <v>60</v>
      </c>
      <c r="C201" s="10"/>
      <c r="D201" s="9"/>
      <c r="E201" s="9"/>
      <c r="F201" s="9"/>
      <c r="G201" s="9"/>
      <c r="H201" s="9"/>
      <c r="I201" s="10"/>
      <c r="J201" s="10"/>
      <c r="K201" s="9"/>
      <c r="L201" s="9"/>
      <c r="M201" s="9"/>
      <c r="N201" s="16">
        <f t="shared" si="2"/>
        <v>0</v>
      </c>
      <c r="O201" s="249"/>
    </row>
    <row r="202" spans="1:15" s="13" customFormat="1" ht="34.5" customHeight="1">
      <c r="A202" s="3" t="s">
        <v>163</v>
      </c>
      <c r="B202" s="2" t="s">
        <v>62</v>
      </c>
      <c r="C202" s="10"/>
      <c r="D202" s="9"/>
      <c r="E202" s="9">
        <v>2</v>
      </c>
      <c r="F202" s="9"/>
      <c r="G202" s="10"/>
      <c r="H202" s="9"/>
      <c r="I202" s="10"/>
      <c r="J202" s="10"/>
      <c r="K202" s="9"/>
      <c r="L202" s="9"/>
      <c r="M202" s="9"/>
      <c r="N202" s="16">
        <f t="shared" si="2"/>
        <v>0.07692307692307693</v>
      </c>
      <c r="O202" s="595" t="s">
        <v>14</v>
      </c>
    </row>
    <row r="203" spans="1:15" s="13" customFormat="1" ht="15.75">
      <c r="A203" s="3"/>
      <c r="B203" s="18"/>
      <c r="C203" s="10"/>
      <c r="D203" s="9"/>
      <c r="E203" s="9">
        <f>E202*$E$5*$N$3</f>
        <v>7330800</v>
      </c>
      <c r="F203" s="9"/>
      <c r="G203" s="10"/>
      <c r="H203" s="9"/>
      <c r="I203" s="10"/>
      <c r="J203" s="10"/>
      <c r="K203" s="9"/>
      <c r="L203" s="9"/>
      <c r="M203" s="9"/>
      <c r="N203" s="16">
        <f t="shared" si="2"/>
        <v>281953.8461538461</v>
      </c>
      <c r="O203" s="596"/>
    </row>
    <row r="204" spans="1:15" s="13" customFormat="1" ht="15.75">
      <c r="A204" s="3"/>
      <c r="B204" s="2"/>
      <c r="C204" s="10"/>
      <c r="D204" s="9"/>
      <c r="E204" s="9"/>
      <c r="F204" s="9"/>
      <c r="G204" s="9"/>
      <c r="H204" s="9"/>
      <c r="I204" s="10"/>
      <c r="J204" s="10"/>
      <c r="K204" s="9"/>
      <c r="L204" s="9"/>
      <c r="M204" s="9"/>
      <c r="N204" s="16">
        <f aca="true" t="shared" si="3" ref="N204:N267">SUM(C204:M204)/26</f>
        <v>0</v>
      </c>
      <c r="O204" s="249"/>
    </row>
    <row r="205" spans="1:15" s="13" customFormat="1" ht="34.5" customHeight="1">
      <c r="A205" s="3" t="s">
        <v>164</v>
      </c>
      <c r="B205" s="2" t="s">
        <v>64</v>
      </c>
      <c r="C205" s="10"/>
      <c r="D205" s="9"/>
      <c r="E205" s="9">
        <v>2</v>
      </c>
      <c r="F205" s="9"/>
      <c r="G205" s="10"/>
      <c r="H205" s="9"/>
      <c r="I205" s="10"/>
      <c r="J205" s="10"/>
      <c r="K205" s="9"/>
      <c r="L205" s="9"/>
      <c r="M205" s="9"/>
      <c r="N205" s="16">
        <f t="shared" si="3"/>
        <v>0.07692307692307693</v>
      </c>
      <c r="O205" s="595" t="s">
        <v>14</v>
      </c>
    </row>
    <row r="206" spans="1:15" s="13" customFormat="1" ht="15.75">
      <c r="A206" s="3"/>
      <c r="B206" s="18"/>
      <c r="C206" s="10"/>
      <c r="D206" s="9"/>
      <c r="E206" s="9">
        <f>E205*$E$5*$N$3</f>
        <v>7330800</v>
      </c>
      <c r="F206" s="9"/>
      <c r="G206" s="10"/>
      <c r="H206" s="9"/>
      <c r="I206" s="10"/>
      <c r="J206" s="10"/>
      <c r="K206" s="9"/>
      <c r="L206" s="9"/>
      <c r="M206" s="9"/>
      <c r="N206" s="16">
        <f t="shared" si="3"/>
        <v>281953.8461538461</v>
      </c>
      <c r="O206" s="596"/>
    </row>
    <row r="207" spans="1:15" s="13" customFormat="1" ht="15.75">
      <c r="A207" s="3"/>
      <c r="B207" s="2"/>
      <c r="C207" s="10"/>
      <c r="D207" s="9"/>
      <c r="E207" s="9"/>
      <c r="F207" s="9"/>
      <c r="G207" s="9"/>
      <c r="H207" s="9"/>
      <c r="I207" s="10"/>
      <c r="J207" s="10"/>
      <c r="K207" s="9"/>
      <c r="L207" s="9"/>
      <c r="M207" s="9"/>
      <c r="N207" s="16">
        <f t="shared" si="3"/>
        <v>0</v>
      </c>
      <c r="O207" s="249"/>
    </row>
    <row r="208" spans="1:15" s="13" customFormat="1" ht="31.5">
      <c r="A208" s="3" t="s">
        <v>165</v>
      </c>
      <c r="B208" s="2" t="s">
        <v>66</v>
      </c>
      <c r="C208" s="10"/>
      <c r="D208" s="9"/>
      <c r="E208" s="9">
        <v>2</v>
      </c>
      <c r="F208" s="9"/>
      <c r="G208" s="10"/>
      <c r="H208" s="9"/>
      <c r="I208" s="10"/>
      <c r="J208" s="10"/>
      <c r="K208" s="9"/>
      <c r="L208" s="9"/>
      <c r="M208" s="9"/>
      <c r="N208" s="16">
        <f t="shared" si="3"/>
        <v>0.07692307692307693</v>
      </c>
      <c r="O208" s="595" t="s">
        <v>14</v>
      </c>
    </row>
    <row r="209" spans="1:15" s="13" customFormat="1" ht="15.75">
      <c r="A209" s="3"/>
      <c r="B209" s="18"/>
      <c r="C209" s="10"/>
      <c r="D209" s="9"/>
      <c r="E209" s="9">
        <f>E208*$E$5*$N$3</f>
        <v>7330800</v>
      </c>
      <c r="F209" s="9"/>
      <c r="G209" s="10"/>
      <c r="H209" s="9"/>
      <c r="I209" s="10"/>
      <c r="J209" s="10"/>
      <c r="K209" s="9"/>
      <c r="L209" s="9"/>
      <c r="M209" s="9"/>
      <c r="N209" s="16">
        <f t="shared" si="3"/>
        <v>281953.8461538461</v>
      </c>
      <c r="O209" s="596"/>
    </row>
    <row r="210" spans="1:16" s="13" customFormat="1" ht="15.75">
      <c r="A210" s="31"/>
      <c r="B210" s="45"/>
      <c r="C210" s="10"/>
      <c r="D210" s="9"/>
      <c r="E210" s="9"/>
      <c r="F210" s="9"/>
      <c r="G210" s="9"/>
      <c r="H210" s="9"/>
      <c r="I210" s="10"/>
      <c r="J210" s="10"/>
      <c r="K210" s="9"/>
      <c r="L210" s="9"/>
      <c r="M210" s="9"/>
      <c r="N210" s="16">
        <f t="shared" si="3"/>
        <v>0</v>
      </c>
      <c r="O210" s="249"/>
      <c r="P210" s="15"/>
    </row>
    <row r="211" spans="1:15" s="13" customFormat="1" ht="15.75">
      <c r="A211" s="3" t="s">
        <v>166</v>
      </c>
      <c r="B211" s="2" t="s">
        <v>68</v>
      </c>
      <c r="C211" s="10"/>
      <c r="D211" s="9"/>
      <c r="E211" s="9">
        <v>2</v>
      </c>
      <c r="F211" s="9"/>
      <c r="G211" s="10"/>
      <c r="H211" s="9"/>
      <c r="I211" s="10"/>
      <c r="J211" s="10"/>
      <c r="K211" s="9"/>
      <c r="L211" s="9"/>
      <c r="M211" s="9"/>
      <c r="N211" s="16">
        <f t="shared" si="3"/>
        <v>0.07692307692307693</v>
      </c>
      <c r="O211" s="595" t="s">
        <v>14</v>
      </c>
    </row>
    <row r="212" spans="1:15" s="13" customFormat="1" ht="15.75">
      <c r="A212" s="3"/>
      <c r="B212" s="18"/>
      <c r="C212" s="10"/>
      <c r="D212" s="9"/>
      <c r="E212" s="9">
        <f>E211*$E$5*$N$3</f>
        <v>7330800</v>
      </c>
      <c r="F212" s="9"/>
      <c r="G212" s="10"/>
      <c r="H212" s="9"/>
      <c r="I212" s="10"/>
      <c r="J212" s="10"/>
      <c r="K212" s="9"/>
      <c r="L212" s="9"/>
      <c r="M212" s="9"/>
      <c r="N212" s="16">
        <f t="shared" si="3"/>
        <v>281953.8461538461</v>
      </c>
      <c r="O212" s="596"/>
    </row>
    <row r="213" spans="1:16" s="13" customFormat="1" ht="17.25" customHeight="1">
      <c r="A213" s="31"/>
      <c r="B213" s="45"/>
      <c r="C213" s="10"/>
      <c r="D213" s="9"/>
      <c r="E213" s="18"/>
      <c r="F213" s="18"/>
      <c r="G213" s="10"/>
      <c r="H213" s="9"/>
      <c r="I213" s="10"/>
      <c r="J213" s="10"/>
      <c r="K213" s="9"/>
      <c r="L213" s="9"/>
      <c r="M213" s="9"/>
      <c r="N213" s="16">
        <f t="shared" si="3"/>
        <v>0</v>
      </c>
      <c r="O213" s="250"/>
      <c r="P213" s="15"/>
    </row>
    <row r="214" spans="1:15" s="13" customFormat="1" ht="15.75">
      <c r="A214" s="3" t="s">
        <v>167</v>
      </c>
      <c r="B214" s="2" t="s">
        <v>70</v>
      </c>
      <c r="C214" s="10"/>
      <c r="D214" s="9"/>
      <c r="E214" s="9">
        <v>2</v>
      </c>
      <c r="F214" s="9"/>
      <c r="G214" s="10"/>
      <c r="H214" s="9"/>
      <c r="I214" s="10"/>
      <c r="J214" s="10"/>
      <c r="K214" s="9"/>
      <c r="L214" s="9"/>
      <c r="M214" s="9"/>
      <c r="N214" s="16">
        <f t="shared" si="3"/>
        <v>0.07692307692307693</v>
      </c>
      <c r="O214" s="595" t="s">
        <v>14</v>
      </c>
    </row>
    <row r="215" spans="1:15" s="13" customFormat="1" ht="15.75">
      <c r="A215" s="5"/>
      <c r="B215" s="18"/>
      <c r="C215" s="10"/>
      <c r="D215" s="9"/>
      <c r="E215" s="9">
        <f>E214*$E$5*$N$3</f>
        <v>7330800</v>
      </c>
      <c r="F215" s="10"/>
      <c r="G215" s="10"/>
      <c r="H215" s="9"/>
      <c r="I215" s="10"/>
      <c r="J215" s="10"/>
      <c r="K215" s="9"/>
      <c r="L215" s="9"/>
      <c r="M215" s="9"/>
      <c r="N215" s="16">
        <f t="shared" si="3"/>
        <v>281953.8461538461</v>
      </c>
      <c r="O215" s="596"/>
    </row>
    <row r="216" spans="1:15" s="13" customFormat="1" ht="15.75">
      <c r="A216" s="5"/>
      <c r="B216" s="18"/>
      <c r="C216" s="10"/>
      <c r="D216" s="9"/>
      <c r="E216" s="10"/>
      <c r="F216" s="9"/>
      <c r="G216" s="10"/>
      <c r="H216" s="9"/>
      <c r="I216" s="10"/>
      <c r="J216" s="10"/>
      <c r="K216" s="9"/>
      <c r="L216" s="9"/>
      <c r="M216" s="9"/>
      <c r="N216" s="16">
        <f t="shared" si="3"/>
        <v>0</v>
      </c>
      <c r="O216" s="249"/>
    </row>
    <row r="217" spans="1:15" s="13" customFormat="1" ht="15.75">
      <c r="A217" s="3" t="s">
        <v>168</v>
      </c>
      <c r="B217" s="2" t="s">
        <v>115</v>
      </c>
      <c r="C217" s="10"/>
      <c r="D217" s="9"/>
      <c r="E217" s="9">
        <v>2</v>
      </c>
      <c r="F217" s="9"/>
      <c r="G217" s="10"/>
      <c r="H217" s="9"/>
      <c r="I217" s="10"/>
      <c r="J217" s="10"/>
      <c r="K217" s="9"/>
      <c r="L217" s="9"/>
      <c r="M217" s="9"/>
      <c r="N217" s="16">
        <f t="shared" si="3"/>
        <v>0.07692307692307693</v>
      </c>
      <c r="O217" s="595" t="s">
        <v>14</v>
      </c>
    </row>
    <row r="218" spans="1:15" s="13" customFormat="1" ht="15.75">
      <c r="A218" s="3"/>
      <c r="B218" s="18"/>
      <c r="C218" s="10"/>
      <c r="D218" s="9"/>
      <c r="E218" s="9">
        <f>E217*$E$5*$N$3</f>
        <v>7330800</v>
      </c>
      <c r="F218" s="10"/>
      <c r="G218" s="10"/>
      <c r="H218" s="9"/>
      <c r="I218" s="10"/>
      <c r="J218" s="10"/>
      <c r="K218" s="9"/>
      <c r="L218" s="9"/>
      <c r="M218" s="9"/>
      <c r="N218" s="16">
        <f t="shared" si="3"/>
        <v>281953.8461538461</v>
      </c>
      <c r="O218" s="596"/>
    </row>
    <row r="219" spans="1:15" s="13" customFormat="1" ht="15.75">
      <c r="A219" s="3"/>
      <c r="B219" s="18"/>
      <c r="C219" s="10"/>
      <c r="D219" s="9"/>
      <c r="E219" s="9"/>
      <c r="F219" s="9"/>
      <c r="G219" s="10"/>
      <c r="H219" s="9"/>
      <c r="I219" s="10"/>
      <c r="J219" s="10"/>
      <c r="K219" s="9"/>
      <c r="L219" s="9"/>
      <c r="M219" s="9"/>
      <c r="N219" s="16">
        <f t="shared" si="3"/>
        <v>0</v>
      </c>
      <c r="O219" s="249"/>
    </row>
    <row r="220" spans="1:16" s="13" customFormat="1" ht="15.75">
      <c r="A220" s="3" t="s">
        <v>169</v>
      </c>
      <c r="B220" s="2" t="s">
        <v>170</v>
      </c>
      <c r="C220" s="10"/>
      <c r="D220" s="9"/>
      <c r="E220" s="9">
        <v>2</v>
      </c>
      <c r="F220" s="9"/>
      <c r="G220" s="9"/>
      <c r="H220" s="9"/>
      <c r="I220" s="10"/>
      <c r="J220" s="10"/>
      <c r="K220" s="9"/>
      <c r="L220" s="9"/>
      <c r="M220" s="9"/>
      <c r="N220" s="16">
        <f t="shared" si="3"/>
        <v>0.07692307692307693</v>
      </c>
      <c r="O220" s="595" t="s">
        <v>14</v>
      </c>
      <c r="P220" s="15"/>
    </row>
    <row r="221" spans="1:15" s="13" customFormat="1" ht="15.75">
      <c r="A221" s="3"/>
      <c r="B221" s="18"/>
      <c r="C221" s="10"/>
      <c r="D221" s="9"/>
      <c r="E221" s="9">
        <f>E220*$E$5*$N$3</f>
        <v>7330800</v>
      </c>
      <c r="F221" s="9"/>
      <c r="G221" s="10"/>
      <c r="H221" s="9"/>
      <c r="I221" s="10"/>
      <c r="J221" s="10"/>
      <c r="K221" s="9"/>
      <c r="L221" s="9"/>
      <c r="M221" s="9"/>
      <c r="N221" s="16">
        <f t="shared" si="3"/>
        <v>281953.8461538461</v>
      </c>
      <c r="O221" s="596"/>
    </row>
    <row r="222" spans="1:15" s="13" customFormat="1" ht="15.75">
      <c r="A222" s="3"/>
      <c r="B222" s="18"/>
      <c r="C222" s="10"/>
      <c r="D222" s="9"/>
      <c r="E222" s="9"/>
      <c r="F222" s="9"/>
      <c r="G222" s="10"/>
      <c r="H222" s="9"/>
      <c r="I222" s="10"/>
      <c r="J222" s="10"/>
      <c r="K222" s="9"/>
      <c r="L222" s="9"/>
      <c r="M222" s="9"/>
      <c r="N222" s="16">
        <f t="shared" si="3"/>
        <v>0</v>
      </c>
      <c r="O222" s="249"/>
    </row>
    <row r="223" spans="1:16" s="13" customFormat="1" ht="15.75" customHeight="1">
      <c r="A223" s="3" t="s">
        <v>558</v>
      </c>
      <c r="B223" s="2" t="s">
        <v>171</v>
      </c>
      <c r="C223" s="10"/>
      <c r="D223" s="9"/>
      <c r="E223" s="9">
        <v>2</v>
      </c>
      <c r="F223" s="9"/>
      <c r="G223" s="10"/>
      <c r="H223" s="9"/>
      <c r="I223" s="10"/>
      <c r="J223" s="10"/>
      <c r="K223" s="9"/>
      <c r="L223" s="9"/>
      <c r="M223" s="9"/>
      <c r="N223" s="16">
        <f t="shared" si="3"/>
        <v>0.07692307692307693</v>
      </c>
      <c r="O223" s="595" t="s">
        <v>14</v>
      </c>
      <c r="P223" s="15"/>
    </row>
    <row r="224" spans="1:15" s="13" customFormat="1" ht="15.75">
      <c r="A224" s="5"/>
      <c r="B224" s="18"/>
      <c r="C224" s="10"/>
      <c r="D224" s="9"/>
      <c r="E224" s="9">
        <f>E223*$E$5*$N$3</f>
        <v>7330800</v>
      </c>
      <c r="F224" s="9"/>
      <c r="G224" s="9"/>
      <c r="H224" s="9"/>
      <c r="I224" s="10"/>
      <c r="J224" s="10"/>
      <c r="K224" s="9"/>
      <c r="L224" s="9"/>
      <c r="M224" s="9"/>
      <c r="N224" s="16">
        <f t="shared" si="3"/>
        <v>281953.8461538461</v>
      </c>
      <c r="O224" s="596"/>
    </row>
    <row r="225" spans="1:15" s="13" customFormat="1" ht="15.75">
      <c r="A225" s="5"/>
      <c r="B225" s="18"/>
      <c r="C225" s="10"/>
      <c r="D225" s="9"/>
      <c r="E225" s="9"/>
      <c r="F225" s="9"/>
      <c r="G225" s="10"/>
      <c r="H225" s="9"/>
      <c r="I225" s="10"/>
      <c r="J225" s="10"/>
      <c r="K225" s="9"/>
      <c r="L225" s="9"/>
      <c r="M225" s="9"/>
      <c r="N225" s="16">
        <f t="shared" si="3"/>
        <v>0</v>
      </c>
      <c r="O225" s="262"/>
    </row>
    <row r="226" spans="1:15" s="13" customFormat="1" ht="15.75">
      <c r="A226" s="3" t="s">
        <v>172</v>
      </c>
      <c r="B226" s="18" t="s">
        <v>77</v>
      </c>
      <c r="C226" s="10"/>
      <c r="D226" s="9"/>
      <c r="E226" s="9">
        <v>2</v>
      </c>
      <c r="F226" s="9"/>
      <c r="G226" s="10"/>
      <c r="H226" s="9"/>
      <c r="I226" s="10"/>
      <c r="J226" s="10"/>
      <c r="K226" s="9"/>
      <c r="L226" s="9"/>
      <c r="M226" s="9"/>
      <c r="N226" s="16">
        <f t="shared" si="3"/>
        <v>0.07692307692307693</v>
      </c>
      <c r="O226" s="595" t="s">
        <v>14</v>
      </c>
    </row>
    <row r="227" spans="1:15" s="13" customFormat="1" ht="15.75">
      <c r="A227" s="5"/>
      <c r="B227" s="2"/>
      <c r="C227" s="10"/>
      <c r="D227" s="9"/>
      <c r="E227" s="9">
        <f>E226*$E$5*$N$3</f>
        <v>7330800</v>
      </c>
      <c r="F227" s="9"/>
      <c r="G227" s="9"/>
      <c r="H227" s="9"/>
      <c r="I227" s="10"/>
      <c r="J227" s="10"/>
      <c r="K227" s="9"/>
      <c r="L227" s="9"/>
      <c r="M227" s="9"/>
      <c r="N227" s="16">
        <f t="shared" si="3"/>
        <v>281953.8461538461</v>
      </c>
      <c r="O227" s="596"/>
    </row>
    <row r="228" spans="1:15" s="13" customFormat="1" ht="15.75">
      <c r="A228" s="5"/>
      <c r="B228" s="2"/>
      <c r="C228" s="10"/>
      <c r="D228" s="9"/>
      <c r="E228" s="9"/>
      <c r="F228" s="9"/>
      <c r="G228" s="10"/>
      <c r="H228" s="9"/>
      <c r="I228" s="10"/>
      <c r="J228" s="10"/>
      <c r="K228" s="9"/>
      <c r="L228" s="9"/>
      <c r="M228" s="9"/>
      <c r="N228" s="16">
        <f t="shared" si="3"/>
        <v>0</v>
      </c>
      <c r="O228" s="262"/>
    </row>
    <row r="229" spans="1:15" s="13" customFormat="1" ht="15.75">
      <c r="A229" s="3" t="s">
        <v>173</v>
      </c>
      <c r="B229" s="2" t="s">
        <v>78</v>
      </c>
      <c r="C229" s="10"/>
      <c r="D229" s="9"/>
      <c r="E229" s="9"/>
      <c r="F229" s="9"/>
      <c r="G229" s="10"/>
      <c r="H229" s="9"/>
      <c r="I229" s="10"/>
      <c r="J229" s="10"/>
      <c r="K229" s="9"/>
      <c r="L229" s="9"/>
      <c r="M229" s="9"/>
      <c r="N229" s="16">
        <f t="shared" si="3"/>
        <v>0</v>
      </c>
      <c r="O229" s="249"/>
    </row>
    <row r="230" spans="1:16" s="13" customFormat="1" ht="22.5" customHeight="1">
      <c r="A230" s="3" t="s">
        <v>174</v>
      </c>
      <c r="B230" s="2" t="s">
        <v>80</v>
      </c>
      <c r="C230" s="10"/>
      <c r="D230" s="9"/>
      <c r="E230" s="9">
        <v>2</v>
      </c>
      <c r="F230" s="9"/>
      <c r="G230" s="9"/>
      <c r="H230" s="9"/>
      <c r="I230" s="10"/>
      <c r="J230" s="10"/>
      <c r="K230" s="9"/>
      <c r="L230" s="9"/>
      <c r="M230" s="9"/>
      <c r="N230" s="16">
        <f t="shared" si="3"/>
        <v>0.07692307692307693</v>
      </c>
      <c r="O230" s="595" t="s">
        <v>14</v>
      </c>
      <c r="P230" s="15"/>
    </row>
    <row r="231" spans="1:16" s="13" customFormat="1" ht="15.75">
      <c r="A231" s="3"/>
      <c r="B231" s="18"/>
      <c r="C231" s="10"/>
      <c r="D231" s="9"/>
      <c r="E231" s="9">
        <f>E230*$E$5*$N$3</f>
        <v>7330800</v>
      </c>
      <c r="F231" s="9"/>
      <c r="G231" s="10"/>
      <c r="H231" s="9"/>
      <c r="I231" s="10"/>
      <c r="J231" s="10"/>
      <c r="K231" s="9"/>
      <c r="L231" s="9"/>
      <c r="M231" s="9"/>
      <c r="N231" s="16">
        <f t="shared" si="3"/>
        <v>281953.8461538461</v>
      </c>
      <c r="O231" s="596"/>
      <c r="P231" s="15"/>
    </row>
    <row r="232" spans="1:15" s="13" customFormat="1" ht="15.75">
      <c r="A232" s="3"/>
      <c r="B232" s="18"/>
      <c r="C232" s="10"/>
      <c r="D232" s="9"/>
      <c r="E232" s="9"/>
      <c r="F232" s="9"/>
      <c r="G232" s="10"/>
      <c r="H232" s="9"/>
      <c r="I232" s="10"/>
      <c r="J232" s="10"/>
      <c r="K232" s="9"/>
      <c r="L232" s="9"/>
      <c r="M232" s="9"/>
      <c r="N232" s="16">
        <f t="shared" si="3"/>
        <v>0</v>
      </c>
      <c r="O232" s="249"/>
    </row>
    <row r="233" spans="1:16" s="13" customFormat="1" ht="33" customHeight="1">
      <c r="A233" s="3" t="s">
        <v>175</v>
      </c>
      <c r="B233" s="2" t="s">
        <v>84</v>
      </c>
      <c r="C233" s="10"/>
      <c r="D233" s="9"/>
      <c r="E233" s="9">
        <v>2</v>
      </c>
      <c r="F233" s="9"/>
      <c r="G233" s="9"/>
      <c r="H233" s="9"/>
      <c r="I233" s="10"/>
      <c r="J233" s="10"/>
      <c r="K233" s="9"/>
      <c r="L233" s="9"/>
      <c r="M233" s="9"/>
      <c r="N233" s="16">
        <f t="shared" si="3"/>
        <v>0.07692307692307693</v>
      </c>
      <c r="O233" s="595" t="s">
        <v>14</v>
      </c>
      <c r="P233" s="15"/>
    </row>
    <row r="234" spans="1:15" s="13" customFormat="1" ht="15.75">
      <c r="A234" s="3"/>
      <c r="B234" s="18"/>
      <c r="C234" s="10"/>
      <c r="D234" s="9"/>
      <c r="E234" s="9">
        <f>E233*$E$5*$N$3</f>
        <v>7330800</v>
      </c>
      <c r="F234" s="9"/>
      <c r="G234" s="10"/>
      <c r="H234" s="10"/>
      <c r="I234" s="10"/>
      <c r="J234" s="10"/>
      <c r="K234" s="9"/>
      <c r="L234" s="9"/>
      <c r="M234" s="9"/>
      <c r="N234" s="16">
        <f t="shared" si="3"/>
        <v>281953.8461538461</v>
      </c>
      <c r="O234" s="596"/>
    </row>
    <row r="235" spans="1:15" s="13" customFormat="1" ht="15.75">
      <c r="A235" s="3"/>
      <c r="B235" s="2"/>
      <c r="C235" s="10"/>
      <c r="D235" s="9"/>
      <c r="E235" s="9"/>
      <c r="F235" s="9"/>
      <c r="G235" s="10"/>
      <c r="H235" s="9"/>
      <c r="I235" s="10"/>
      <c r="J235" s="10"/>
      <c r="K235" s="9"/>
      <c r="L235" s="9"/>
      <c r="M235" s="9"/>
      <c r="N235" s="16">
        <f t="shared" si="3"/>
        <v>0</v>
      </c>
      <c r="O235" s="249"/>
    </row>
    <row r="236" spans="1:16" s="13" customFormat="1" ht="31.5">
      <c r="A236" s="3" t="s">
        <v>176</v>
      </c>
      <c r="B236" s="2" t="s">
        <v>86</v>
      </c>
      <c r="C236" s="10"/>
      <c r="D236" s="9"/>
      <c r="E236" s="9">
        <v>2</v>
      </c>
      <c r="F236" s="9"/>
      <c r="G236" s="10"/>
      <c r="H236" s="9"/>
      <c r="I236" s="10"/>
      <c r="J236" s="10"/>
      <c r="K236" s="9"/>
      <c r="L236" s="9"/>
      <c r="M236" s="9"/>
      <c r="N236" s="16">
        <f t="shared" si="3"/>
        <v>0.07692307692307693</v>
      </c>
      <c r="O236" s="595" t="s">
        <v>14</v>
      </c>
      <c r="P236" s="15"/>
    </row>
    <row r="237" spans="1:15" s="13" customFormat="1" ht="15.75">
      <c r="A237" s="3"/>
      <c r="B237" s="18"/>
      <c r="C237" s="10"/>
      <c r="D237" s="9"/>
      <c r="E237" s="9">
        <f>E236*$E$5*$N$3</f>
        <v>7330800</v>
      </c>
      <c r="F237" s="9"/>
      <c r="G237" s="10"/>
      <c r="H237" s="9"/>
      <c r="I237" s="10"/>
      <c r="J237" s="10"/>
      <c r="K237" s="9"/>
      <c r="L237" s="9"/>
      <c r="M237" s="9"/>
      <c r="N237" s="16">
        <f t="shared" si="3"/>
        <v>281953.8461538461</v>
      </c>
      <c r="O237" s="596"/>
    </row>
    <row r="238" spans="1:15" s="13" customFormat="1" ht="15.75">
      <c r="A238" s="3"/>
      <c r="B238" s="18"/>
      <c r="C238" s="10"/>
      <c r="D238" s="9"/>
      <c r="E238" s="9"/>
      <c r="F238" s="9"/>
      <c r="G238" s="10"/>
      <c r="H238" s="9"/>
      <c r="I238" s="10"/>
      <c r="J238" s="10"/>
      <c r="K238" s="9"/>
      <c r="L238" s="9"/>
      <c r="M238" s="9"/>
      <c r="N238" s="16">
        <f t="shared" si="3"/>
        <v>0</v>
      </c>
      <c r="O238" s="249"/>
    </row>
    <row r="239" spans="1:16" s="13" customFormat="1" ht="31.5">
      <c r="A239" s="3" t="s">
        <v>177</v>
      </c>
      <c r="B239" s="2" t="s">
        <v>88</v>
      </c>
      <c r="C239" s="10"/>
      <c r="D239" s="9"/>
      <c r="E239" s="9">
        <v>2</v>
      </c>
      <c r="F239" s="9"/>
      <c r="G239" s="10"/>
      <c r="H239" s="9"/>
      <c r="I239" s="10"/>
      <c r="J239" s="10"/>
      <c r="K239" s="9"/>
      <c r="L239" s="9"/>
      <c r="M239" s="9"/>
      <c r="N239" s="16">
        <f t="shared" si="3"/>
        <v>0.07692307692307693</v>
      </c>
      <c r="O239" s="595" t="s">
        <v>14</v>
      </c>
      <c r="P239" s="15"/>
    </row>
    <row r="240" spans="1:15" s="13" customFormat="1" ht="15.75">
      <c r="A240" s="3"/>
      <c r="B240" s="2"/>
      <c r="C240" s="10"/>
      <c r="D240" s="9"/>
      <c r="E240" s="9">
        <f>E239*$E$5*$N$3</f>
        <v>7330800</v>
      </c>
      <c r="F240" s="9"/>
      <c r="G240" s="60"/>
      <c r="H240" s="9"/>
      <c r="I240" s="10"/>
      <c r="J240" s="10"/>
      <c r="K240" s="9"/>
      <c r="L240" s="9"/>
      <c r="M240" s="9"/>
      <c r="N240" s="16">
        <f t="shared" si="3"/>
        <v>281953.8461538461</v>
      </c>
      <c r="O240" s="596"/>
    </row>
    <row r="241" spans="1:15" s="13" customFormat="1" ht="15.75">
      <c r="A241" s="3"/>
      <c r="B241" s="18"/>
      <c r="C241" s="10"/>
      <c r="D241" s="9"/>
      <c r="E241" s="9"/>
      <c r="F241" s="10"/>
      <c r="G241" s="10"/>
      <c r="H241" s="9"/>
      <c r="I241" s="10"/>
      <c r="J241" s="10"/>
      <c r="K241" s="9"/>
      <c r="L241" s="9"/>
      <c r="M241" s="9"/>
      <c r="N241" s="16">
        <f t="shared" si="3"/>
        <v>0</v>
      </c>
      <c r="O241" s="249"/>
    </row>
    <row r="242" spans="1:15" s="13" customFormat="1" ht="15.75">
      <c r="A242" s="3" t="s">
        <v>178</v>
      </c>
      <c r="B242" s="18" t="s">
        <v>90</v>
      </c>
      <c r="C242" s="10"/>
      <c r="D242" s="9"/>
      <c r="E242" s="9">
        <v>2</v>
      </c>
      <c r="F242" s="9"/>
      <c r="G242" s="10"/>
      <c r="H242" s="9"/>
      <c r="I242" s="10"/>
      <c r="J242" s="10"/>
      <c r="K242" s="9"/>
      <c r="L242" s="9"/>
      <c r="M242" s="9"/>
      <c r="N242" s="16">
        <f t="shared" si="3"/>
        <v>0.07692307692307693</v>
      </c>
      <c r="O242" s="595" t="s">
        <v>14</v>
      </c>
    </row>
    <row r="243" spans="1:15" s="13" customFormat="1" ht="15.75">
      <c r="A243" s="3"/>
      <c r="B243" s="18"/>
      <c r="C243" s="10"/>
      <c r="D243" s="9"/>
      <c r="E243" s="9">
        <f>E242*$E$5*$N$3</f>
        <v>7330800</v>
      </c>
      <c r="F243" s="9"/>
      <c r="G243" s="10"/>
      <c r="H243" s="9"/>
      <c r="I243" s="9"/>
      <c r="J243" s="10"/>
      <c r="K243" s="9"/>
      <c r="L243" s="9"/>
      <c r="M243" s="9"/>
      <c r="N243" s="16">
        <f t="shared" si="3"/>
        <v>281953.8461538461</v>
      </c>
      <c r="O243" s="596"/>
    </row>
    <row r="244" spans="1:15" s="13" customFormat="1" ht="15.75">
      <c r="A244" s="3"/>
      <c r="B244" s="18"/>
      <c r="C244" s="10"/>
      <c r="D244" s="9"/>
      <c r="E244" s="9"/>
      <c r="F244" s="9"/>
      <c r="G244" s="10"/>
      <c r="H244" s="10"/>
      <c r="I244" s="10"/>
      <c r="J244" s="10"/>
      <c r="K244" s="9"/>
      <c r="L244" s="9"/>
      <c r="M244" s="9"/>
      <c r="N244" s="16">
        <f t="shared" si="3"/>
        <v>0</v>
      </c>
      <c r="O244" s="249"/>
    </row>
    <row r="245" spans="1:15" s="13" customFormat="1" ht="15.75">
      <c r="A245" s="3" t="s">
        <v>179</v>
      </c>
      <c r="B245" s="18" t="s">
        <v>92</v>
      </c>
      <c r="C245" s="10"/>
      <c r="D245" s="9"/>
      <c r="E245" s="9">
        <v>2</v>
      </c>
      <c r="F245" s="9"/>
      <c r="G245" s="10"/>
      <c r="H245" s="9"/>
      <c r="I245" s="10"/>
      <c r="J245" s="10"/>
      <c r="K245" s="9"/>
      <c r="L245" s="9"/>
      <c r="M245" s="9"/>
      <c r="N245" s="16">
        <f t="shared" si="3"/>
        <v>0.07692307692307693</v>
      </c>
      <c r="O245" s="595" t="s">
        <v>14</v>
      </c>
    </row>
    <row r="246" spans="1:15" s="13" customFormat="1" ht="15.75">
      <c r="A246" s="3"/>
      <c r="B246" s="2"/>
      <c r="C246" s="10"/>
      <c r="D246" s="9"/>
      <c r="E246" s="9">
        <f>E245*$E$5*$N$3</f>
        <v>7330800</v>
      </c>
      <c r="F246" s="9"/>
      <c r="G246" s="9"/>
      <c r="H246" s="9"/>
      <c r="I246" s="10"/>
      <c r="J246" s="10"/>
      <c r="K246" s="9"/>
      <c r="L246" s="9"/>
      <c r="M246" s="9"/>
      <c r="N246" s="16">
        <f t="shared" si="3"/>
        <v>281953.8461538461</v>
      </c>
      <c r="O246" s="596"/>
    </row>
    <row r="247" spans="1:15" s="13" customFormat="1" ht="15.75">
      <c r="A247" s="5"/>
      <c r="B247" s="18"/>
      <c r="C247" s="10"/>
      <c r="D247" s="9"/>
      <c r="E247" s="18"/>
      <c r="F247" s="10"/>
      <c r="G247" s="10"/>
      <c r="H247" s="9"/>
      <c r="I247" s="10"/>
      <c r="J247" s="10"/>
      <c r="K247" s="9"/>
      <c r="L247" s="9"/>
      <c r="M247" s="9"/>
      <c r="N247" s="16">
        <f t="shared" si="3"/>
        <v>0</v>
      </c>
      <c r="O247" s="249"/>
    </row>
    <row r="248" spans="1:15" s="109" customFormat="1" ht="15.75">
      <c r="A248" s="33" t="s">
        <v>182</v>
      </c>
      <c r="B248" s="33" t="s">
        <v>183</v>
      </c>
      <c r="C248" s="64"/>
      <c r="D248" s="65"/>
      <c r="E248" s="64"/>
      <c r="F248" s="65"/>
      <c r="G248" s="108"/>
      <c r="H248" s="108"/>
      <c r="I248" s="108"/>
      <c r="J248" s="108"/>
      <c r="K248" s="108"/>
      <c r="L248" s="108"/>
      <c r="M248" s="108"/>
      <c r="N248" s="16">
        <f t="shared" si="3"/>
        <v>0</v>
      </c>
      <c r="O248" s="265"/>
    </row>
    <row r="249" spans="1:15" s="109" customFormat="1" ht="15.75">
      <c r="A249" s="33" t="s">
        <v>184</v>
      </c>
      <c r="B249" s="103" t="s">
        <v>185</v>
      </c>
      <c r="C249" s="64"/>
      <c r="D249" s="65"/>
      <c r="E249" s="65"/>
      <c r="F249" s="65"/>
      <c r="G249" s="64"/>
      <c r="H249" s="65"/>
      <c r="I249" s="64"/>
      <c r="J249" s="64"/>
      <c r="K249" s="65"/>
      <c r="L249" s="65"/>
      <c r="M249" s="65"/>
      <c r="N249" s="16">
        <f t="shared" si="3"/>
        <v>0</v>
      </c>
      <c r="O249" s="258"/>
    </row>
    <row r="250" spans="1:15" s="13" customFormat="1" ht="15.75">
      <c r="A250" s="5">
        <v>1</v>
      </c>
      <c r="B250" s="18" t="s">
        <v>186</v>
      </c>
      <c r="C250" s="10"/>
      <c r="D250" s="9"/>
      <c r="E250" s="9"/>
      <c r="F250" s="9"/>
      <c r="G250" s="10"/>
      <c r="H250" s="10"/>
      <c r="I250" s="10"/>
      <c r="K250" s="9"/>
      <c r="L250" s="234">
        <v>1</v>
      </c>
      <c r="M250" s="9"/>
      <c r="N250" s="16">
        <f t="shared" si="3"/>
        <v>0.038461538461538464</v>
      </c>
      <c r="O250" s="595" t="s">
        <v>548</v>
      </c>
    </row>
    <row r="251" spans="1:15" s="13" customFormat="1" ht="15.75">
      <c r="A251" s="3"/>
      <c r="B251" s="18"/>
      <c r="C251" s="10"/>
      <c r="D251" s="9"/>
      <c r="E251" s="9"/>
      <c r="F251" s="9"/>
      <c r="G251" s="10"/>
      <c r="H251" s="10"/>
      <c r="I251" s="10"/>
      <c r="K251" s="9"/>
      <c r="L251" s="234">
        <f>L250*$L$5*$N$3</f>
        <v>4961700</v>
      </c>
      <c r="M251" s="9"/>
      <c r="N251" s="16">
        <f t="shared" si="3"/>
        <v>190834.61538461538</v>
      </c>
      <c r="O251" s="596"/>
    </row>
    <row r="252" spans="1:15" s="13" customFormat="1" ht="15.75">
      <c r="A252" s="3"/>
      <c r="B252" s="2"/>
      <c r="C252" s="10"/>
      <c r="D252" s="9"/>
      <c r="E252" s="9"/>
      <c r="F252" s="9"/>
      <c r="G252" s="10"/>
      <c r="H252" s="10"/>
      <c r="I252" s="10"/>
      <c r="K252" s="9"/>
      <c r="L252" s="234"/>
      <c r="M252" s="9"/>
      <c r="N252" s="16">
        <f t="shared" si="3"/>
        <v>0</v>
      </c>
      <c r="O252" s="249"/>
    </row>
    <row r="253" spans="1:15" s="13" customFormat="1" ht="15.75">
      <c r="A253" s="3">
        <v>2</v>
      </c>
      <c r="B253" s="18" t="s">
        <v>187</v>
      </c>
      <c r="C253" s="10"/>
      <c r="D253" s="9"/>
      <c r="E253" s="9"/>
      <c r="F253" s="9"/>
      <c r="G253" s="10"/>
      <c r="H253" s="10"/>
      <c r="I253" s="10"/>
      <c r="K253" s="9"/>
      <c r="L253" s="234"/>
      <c r="M253" s="9"/>
      <c r="N253" s="16">
        <f t="shared" si="3"/>
        <v>0</v>
      </c>
      <c r="O253" s="249"/>
    </row>
    <row r="254" spans="1:15" s="13" customFormat="1" ht="15.75">
      <c r="A254" s="3" t="s">
        <v>22</v>
      </c>
      <c r="B254" s="18" t="s">
        <v>188</v>
      </c>
      <c r="C254" s="10"/>
      <c r="D254" s="9"/>
      <c r="E254" s="9"/>
      <c r="F254" s="9"/>
      <c r="G254" s="10"/>
      <c r="H254" s="10"/>
      <c r="I254" s="10"/>
      <c r="K254" s="9"/>
      <c r="L254" s="234">
        <v>1</v>
      </c>
      <c r="M254" s="9"/>
      <c r="N254" s="16">
        <f t="shared" si="3"/>
        <v>0.038461538461538464</v>
      </c>
      <c r="O254" s="595" t="s">
        <v>548</v>
      </c>
    </row>
    <row r="255" spans="1:16" s="13" customFormat="1" ht="18" customHeight="1">
      <c r="A255" s="31"/>
      <c r="B255" s="45"/>
      <c r="C255" s="10"/>
      <c r="D255" s="9"/>
      <c r="E255" s="9"/>
      <c r="F255" s="9"/>
      <c r="G255" s="10"/>
      <c r="H255" s="10"/>
      <c r="I255" s="10"/>
      <c r="K255" s="9"/>
      <c r="L255" s="234">
        <f>L254*$L$5*$N$3</f>
        <v>4961700</v>
      </c>
      <c r="M255" s="9"/>
      <c r="N255" s="16">
        <f t="shared" si="3"/>
        <v>190834.61538461538</v>
      </c>
      <c r="O255" s="596"/>
      <c r="P255" s="15"/>
    </row>
    <row r="256" spans="1:15" s="13" customFormat="1" ht="15.75">
      <c r="A256" s="3"/>
      <c r="B256" s="18"/>
      <c r="C256" s="10"/>
      <c r="D256" s="9"/>
      <c r="E256" s="9"/>
      <c r="F256" s="10"/>
      <c r="G256" s="10"/>
      <c r="H256" s="10"/>
      <c r="I256" s="10"/>
      <c r="K256" s="9"/>
      <c r="L256" s="234"/>
      <c r="M256" s="9"/>
      <c r="N256" s="16">
        <f t="shared" si="3"/>
        <v>0</v>
      </c>
      <c r="O256" s="249"/>
    </row>
    <row r="257" spans="1:15" s="13" customFormat="1" ht="15.75">
      <c r="A257" s="3" t="s">
        <v>23</v>
      </c>
      <c r="B257" s="18" t="s">
        <v>189</v>
      </c>
      <c r="C257" s="10"/>
      <c r="D257" s="9"/>
      <c r="E257" s="9"/>
      <c r="F257" s="10"/>
      <c r="G257" s="10"/>
      <c r="H257" s="10"/>
      <c r="I257" s="10"/>
      <c r="K257" s="9"/>
      <c r="L257" s="234">
        <v>1</v>
      </c>
      <c r="M257" s="9"/>
      <c r="N257" s="16">
        <f t="shared" si="3"/>
        <v>0.038461538461538464</v>
      </c>
      <c r="O257" s="595" t="s">
        <v>548</v>
      </c>
    </row>
    <row r="258" spans="1:15" s="112" customFormat="1" ht="15.75">
      <c r="A258" s="102"/>
      <c r="B258" s="104"/>
      <c r="C258" s="110"/>
      <c r="D258" s="111"/>
      <c r="E258" s="111"/>
      <c r="F258" s="111"/>
      <c r="G258" s="110"/>
      <c r="H258" s="110"/>
      <c r="I258" s="110"/>
      <c r="K258" s="111"/>
      <c r="L258" s="234">
        <f>L257*$L$5*$N$3</f>
        <v>4961700</v>
      </c>
      <c r="M258" s="9"/>
      <c r="N258" s="16">
        <f t="shared" si="3"/>
        <v>190834.61538461538</v>
      </c>
      <c r="O258" s="596"/>
    </row>
    <row r="259" spans="1:16" s="13" customFormat="1" ht="15.75">
      <c r="A259" s="31"/>
      <c r="B259" s="45"/>
      <c r="C259" s="10"/>
      <c r="D259" s="9"/>
      <c r="E259" s="9"/>
      <c r="F259" s="9"/>
      <c r="G259" s="10"/>
      <c r="H259" s="9"/>
      <c r="I259" s="10"/>
      <c r="K259" s="9"/>
      <c r="L259" s="234"/>
      <c r="M259" s="9"/>
      <c r="N259" s="16">
        <f t="shared" si="3"/>
        <v>0</v>
      </c>
      <c r="O259" s="249"/>
      <c r="P259" s="15"/>
    </row>
    <row r="260" spans="1:16" s="13" customFormat="1" ht="14.25" customHeight="1">
      <c r="A260" s="3" t="s">
        <v>24</v>
      </c>
      <c r="B260" s="2" t="s">
        <v>190</v>
      </c>
      <c r="C260" s="10"/>
      <c r="D260" s="9"/>
      <c r="E260" s="9"/>
      <c r="F260" s="9"/>
      <c r="G260" s="9"/>
      <c r="H260" s="9"/>
      <c r="I260" s="10"/>
      <c r="K260" s="9"/>
      <c r="L260" s="234">
        <v>1</v>
      </c>
      <c r="M260" s="9"/>
      <c r="N260" s="16">
        <f t="shared" si="3"/>
        <v>0.038461538461538464</v>
      </c>
      <c r="O260" s="595" t="s">
        <v>548</v>
      </c>
      <c r="P260" s="15"/>
    </row>
    <row r="261" spans="1:15" s="13" customFormat="1" ht="15.75">
      <c r="A261" s="3"/>
      <c r="B261" s="18"/>
      <c r="C261" s="10"/>
      <c r="D261" s="9"/>
      <c r="E261" s="9"/>
      <c r="F261" s="9"/>
      <c r="G261" s="10"/>
      <c r="H261" s="9"/>
      <c r="I261" s="10"/>
      <c r="K261" s="9"/>
      <c r="L261" s="234">
        <f>L260*$L$5*$N$3</f>
        <v>4961700</v>
      </c>
      <c r="M261" s="9"/>
      <c r="N261" s="16">
        <f t="shared" si="3"/>
        <v>190834.61538461538</v>
      </c>
      <c r="O261" s="596"/>
    </row>
    <row r="262" spans="1:15" s="13" customFormat="1" ht="15.75">
      <c r="A262" s="3"/>
      <c r="B262" s="18"/>
      <c r="C262" s="10"/>
      <c r="D262" s="9"/>
      <c r="E262" s="9"/>
      <c r="F262" s="9"/>
      <c r="G262" s="10"/>
      <c r="H262" s="9"/>
      <c r="I262" s="10"/>
      <c r="J262" s="10"/>
      <c r="K262" s="9"/>
      <c r="L262" s="9"/>
      <c r="M262" s="9"/>
      <c r="N262" s="16">
        <f t="shared" si="3"/>
        <v>0</v>
      </c>
      <c r="O262" s="249"/>
    </row>
    <row r="263" spans="1:15" s="13" customFormat="1" ht="15.75">
      <c r="A263" s="3">
        <v>3</v>
      </c>
      <c r="B263" s="2" t="s">
        <v>134</v>
      </c>
      <c r="C263" s="10"/>
      <c r="D263" s="9"/>
      <c r="E263" s="9"/>
      <c r="F263" s="9"/>
      <c r="G263" s="9"/>
      <c r="H263" s="9"/>
      <c r="I263" s="10"/>
      <c r="J263" s="10"/>
      <c r="K263" s="9"/>
      <c r="L263" s="9"/>
      <c r="M263" s="9"/>
      <c r="N263" s="16">
        <f t="shared" si="3"/>
        <v>0</v>
      </c>
      <c r="O263" s="249"/>
    </row>
    <row r="264" spans="1:15" s="13" customFormat="1" ht="15.75">
      <c r="A264" s="3" t="s">
        <v>40</v>
      </c>
      <c r="B264" s="18" t="s">
        <v>135</v>
      </c>
      <c r="C264" s="9">
        <v>1</v>
      </c>
      <c r="D264" s="9"/>
      <c r="E264" s="9"/>
      <c r="F264" s="9"/>
      <c r="G264" s="10"/>
      <c r="H264" s="9"/>
      <c r="I264" s="10"/>
      <c r="J264" s="10"/>
      <c r="K264" s="9"/>
      <c r="L264" s="9"/>
      <c r="M264" s="9"/>
      <c r="N264" s="16">
        <f t="shared" si="3"/>
        <v>0.038461538461538464</v>
      </c>
      <c r="O264" s="595" t="s">
        <v>138</v>
      </c>
    </row>
    <row r="265" spans="1:16" s="13" customFormat="1" ht="15.75">
      <c r="A265" s="31"/>
      <c r="B265" s="4"/>
      <c r="C265" s="9">
        <f>C264*$C$5*N3</f>
        <v>3069400</v>
      </c>
      <c r="D265" s="9"/>
      <c r="E265" s="9"/>
      <c r="F265" s="9"/>
      <c r="G265" s="10"/>
      <c r="H265" s="9"/>
      <c r="I265" s="10"/>
      <c r="J265" s="10"/>
      <c r="K265" s="9"/>
      <c r="L265" s="9"/>
      <c r="M265" s="9"/>
      <c r="N265" s="16">
        <f t="shared" si="3"/>
        <v>118053.84615384616</v>
      </c>
      <c r="O265" s="596"/>
      <c r="P265" s="15"/>
    </row>
    <row r="266" spans="1:15" s="13" customFormat="1" ht="15.75">
      <c r="A266" s="3"/>
      <c r="B266" s="2"/>
      <c r="C266" s="10"/>
      <c r="D266" s="9"/>
      <c r="E266" s="9"/>
      <c r="F266" s="9"/>
      <c r="G266" s="9"/>
      <c r="H266" s="9"/>
      <c r="I266" s="10"/>
      <c r="J266" s="10"/>
      <c r="K266" s="9"/>
      <c r="L266" s="9"/>
      <c r="M266" s="9"/>
      <c r="N266" s="16">
        <f t="shared" si="3"/>
        <v>0</v>
      </c>
      <c r="O266" s="249"/>
    </row>
    <row r="267" spans="1:15" s="13" customFormat="1" ht="15.75">
      <c r="A267" s="3" t="s">
        <v>41</v>
      </c>
      <c r="B267" s="18" t="s">
        <v>191</v>
      </c>
      <c r="C267" s="10"/>
      <c r="D267" s="9"/>
      <c r="E267" s="9">
        <v>1</v>
      </c>
      <c r="F267" s="9"/>
      <c r="G267" s="10"/>
      <c r="H267" s="9"/>
      <c r="I267" s="10"/>
      <c r="J267" s="10"/>
      <c r="K267" s="9"/>
      <c r="L267" s="9"/>
      <c r="M267" s="9"/>
      <c r="N267" s="16">
        <f t="shared" si="3"/>
        <v>0.038461538461538464</v>
      </c>
      <c r="O267" s="595" t="s">
        <v>15</v>
      </c>
    </row>
    <row r="268" spans="1:15" s="13" customFormat="1" ht="15.75">
      <c r="A268" s="3"/>
      <c r="B268" s="18"/>
      <c r="C268" s="10"/>
      <c r="D268" s="9"/>
      <c r="E268" s="9">
        <f>E267*$E$5*$N$3</f>
        <v>3665400</v>
      </c>
      <c r="F268" s="9"/>
      <c r="G268" s="10"/>
      <c r="H268" s="9"/>
      <c r="I268" s="10"/>
      <c r="J268" s="10"/>
      <c r="K268" s="9"/>
      <c r="L268" s="9"/>
      <c r="M268" s="9"/>
      <c r="N268" s="16">
        <f aca="true" t="shared" si="4" ref="N268:N331">SUM(C268:M268)/26</f>
        <v>140976.92307692306</v>
      </c>
      <c r="O268" s="596"/>
    </row>
    <row r="269" spans="1:15" s="13" customFormat="1" ht="15.75">
      <c r="A269" s="3"/>
      <c r="B269" s="2"/>
      <c r="C269" s="10"/>
      <c r="D269" s="9"/>
      <c r="E269" s="9"/>
      <c r="F269" s="9"/>
      <c r="G269" s="10"/>
      <c r="H269" s="9"/>
      <c r="I269" s="10"/>
      <c r="J269" s="10"/>
      <c r="K269" s="9"/>
      <c r="L269" s="9"/>
      <c r="M269" s="9"/>
      <c r="N269" s="16">
        <f t="shared" si="4"/>
        <v>0</v>
      </c>
      <c r="O269" s="249"/>
    </row>
    <row r="270" spans="1:15" s="13" customFormat="1" ht="15.75">
      <c r="A270" s="33" t="s">
        <v>192</v>
      </c>
      <c r="B270" s="103" t="s">
        <v>193</v>
      </c>
      <c r="C270" s="10"/>
      <c r="D270" s="9"/>
      <c r="E270" s="9"/>
      <c r="F270" s="9"/>
      <c r="G270" s="10"/>
      <c r="H270" s="9"/>
      <c r="I270" s="10"/>
      <c r="J270" s="10"/>
      <c r="K270" s="9"/>
      <c r="L270" s="9"/>
      <c r="M270" s="9"/>
      <c r="N270" s="16">
        <f t="shared" si="4"/>
        <v>0</v>
      </c>
      <c r="O270" s="249"/>
    </row>
    <row r="271" spans="1:15" s="13" customFormat="1" ht="15.75">
      <c r="A271" s="5">
        <v>1</v>
      </c>
      <c r="B271" s="18" t="s">
        <v>186</v>
      </c>
      <c r="C271" s="10"/>
      <c r="D271" s="9"/>
      <c r="E271" s="9"/>
      <c r="F271" s="9"/>
      <c r="G271" s="10"/>
      <c r="H271" s="9"/>
      <c r="I271" s="10"/>
      <c r="J271" s="10"/>
      <c r="K271" s="9"/>
      <c r="L271" s="9"/>
      <c r="M271" s="9"/>
      <c r="N271" s="16">
        <f t="shared" si="4"/>
        <v>0</v>
      </c>
      <c r="O271" s="249"/>
    </row>
    <row r="272" spans="1:16" s="13" customFormat="1" ht="19.5" customHeight="1">
      <c r="A272" s="3" t="s">
        <v>20</v>
      </c>
      <c r="B272" s="2" t="s">
        <v>94</v>
      </c>
      <c r="C272" s="10"/>
      <c r="D272" s="9"/>
      <c r="E272" s="9"/>
      <c r="F272" s="9"/>
      <c r="G272" s="10"/>
      <c r="H272" s="9"/>
      <c r="I272" s="10"/>
      <c r="K272" s="235">
        <v>1</v>
      </c>
      <c r="L272" s="9"/>
      <c r="M272" s="9"/>
      <c r="N272" s="16">
        <f t="shared" si="4"/>
        <v>0.038461538461538464</v>
      </c>
      <c r="O272" s="595" t="s">
        <v>194</v>
      </c>
      <c r="P272" s="15"/>
    </row>
    <row r="273" spans="1:15" s="13" customFormat="1" ht="15.75">
      <c r="A273" s="3"/>
      <c r="B273" s="2"/>
      <c r="C273" s="10"/>
      <c r="D273" s="9"/>
      <c r="E273" s="9"/>
      <c r="F273" s="9"/>
      <c r="G273" s="9"/>
      <c r="H273" s="9"/>
      <c r="I273" s="10"/>
      <c r="K273" s="234">
        <f>K272*$K$5*$N$3</f>
        <v>4470000</v>
      </c>
      <c r="L273" s="9"/>
      <c r="M273" s="9"/>
      <c r="N273" s="16">
        <f t="shared" si="4"/>
        <v>171923.07692307694</v>
      </c>
      <c r="O273" s="596"/>
    </row>
    <row r="274" spans="1:15" s="13" customFormat="1" ht="15.75">
      <c r="A274" s="3"/>
      <c r="B274" s="18"/>
      <c r="C274" s="10"/>
      <c r="D274" s="9"/>
      <c r="E274" s="9"/>
      <c r="F274" s="9"/>
      <c r="G274" s="10"/>
      <c r="H274" s="9"/>
      <c r="I274" s="10"/>
      <c r="K274" s="234"/>
      <c r="L274" s="9"/>
      <c r="M274" s="9"/>
      <c r="N274" s="16">
        <f t="shared" si="4"/>
        <v>0</v>
      </c>
      <c r="O274" s="262"/>
    </row>
    <row r="275" spans="1:15" s="13" customFormat="1" ht="15.75">
      <c r="A275" s="3" t="s">
        <v>21</v>
      </c>
      <c r="B275" s="18" t="s">
        <v>195</v>
      </c>
      <c r="C275" s="10"/>
      <c r="D275" s="9"/>
      <c r="E275" s="9"/>
      <c r="F275" s="9"/>
      <c r="G275" s="10"/>
      <c r="H275" s="9"/>
      <c r="I275" s="10"/>
      <c r="K275" s="234"/>
      <c r="L275" s="9"/>
      <c r="M275" s="9"/>
      <c r="N275" s="16">
        <f t="shared" si="4"/>
        <v>0</v>
      </c>
      <c r="O275" s="249"/>
    </row>
    <row r="276" spans="1:15" s="13" customFormat="1" ht="15.75">
      <c r="A276" s="5" t="s">
        <v>43</v>
      </c>
      <c r="B276" s="2" t="s">
        <v>196</v>
      </c>
      <c r="C276" s="10"/>
      <c r="D276" s="9"/>
      <c r="E276" s="9"/>
      <c r="F276" s="9"/>
      <c r="G276" s="9"/>
      <c r="H276" s="9"/>
      <c r="I276" s="10"/>
      <c r="K276" s="235">
        <v>1</v>
      </c>
      <c r="L276" s="9"/>
      <c r="M276" s="9"/>
      <c r="N276" s="16">
        <f t="shared" si="4"/>
        <v>0.038461538461538464</v>
      </c>
      <c r="O276" s="595" t="s">
        <v>194</v>
      </c>
    </row>
    <row r="277" spans="1:15" s="13" customFormat="1" ht="15.75">
      <c r="A277" s="3"/>
      <c r="B277" s="18"/>
      <c r="C277" s="10"/>
      <c r="D277" s="9"/>
      <c r="E277" s="9"/>
      <c r="F277" s="9"/>
      <c r="G277" s="10"/>
      <c r="H277" s="9"/>
      <c r="I277" s="10"/>
      <c r="K277" s="234">
        <f>K276*$K$5*$N$3</f>
        <v>4470000</v>
      </c>
      <c r="L277" s="9"/>
      <c r="M277" s="9"/>
      <c r="N277" s="16">
        <f t="shared" si="4"/>
        <v>171923.07692307694</v>
      </c>
      <c r="O277" s="596"/>
    </row>
    <row r="278" spans="1:15" s="13" customFormat="1" ht="15.75">
      <c r="A278" s="3"/>
      <c r="B278" s="18"/>
      <c r="C278" s="10"/>
      <c r="D278" s="9"/>
      <c r="E278" s="9"/>
      <c r="F278" s="9"/>
      <c r="G278" s="10"/>
      <c r="H278" s="9"/>
      <c r="I278" s="10"/>
      <c r="K278" s="234"/>
      <c r="L278" s="9"/>
      <c r="M278" s="9"/>
      <c r="N278" s="16">
        <f t="shared" si="4"/>
        <v>0</v>
      </c>
      <c r="O278" s="249"/>
    </row>
    <row r="279" spans="1:15" s="13" customFormat="1" ht="15.75">
      <c r="A279" s="5" t="s">
        <v>43</v>
      </c>
      <c r="B279" s="2" t="s">
        <v>197</v>
      </c>
      <c r="C279" s="10"/>
      <c r="D279" s="9"/>
      <c r="E279" s="9"/>
      <c r="F279" s="9"/>
      <c r="G279" s="9"/>
      <c r="H279" s="9"/>
      <c r="I279" s="10"/>
      <c r="K279" s="235">
        <v>1</v>
      </c>
      <c r="L279" s="9"/>
      <c r="M279" s="9"/>
      <c r="N279" s="16">
        <f t="shared" si="4"/>
        <v>0.038461538461538464</v>
      </c>
      <c r="O279" s="595" t="s">
        <v>194</v>
      </c>
    </row>
    <row r="280" spans="1:15" s="13" customFormat="1" ht="15.75">
      <c r="A280" s="3"/>
      <c r="B280" s="18"/>
      <c r="C280" s="10"/>
      <c r="D280" s="9"/>
      <c r="E280" s="9"/>
      <c r="F280" s="9"/>
      <c r="G280" s="10"/>
      <c r="H280" s="9"/>
      <c r="I280" s="10"/>
      <c r="K280" s="234">
        <f>K279*$K$5*$N$3</f>
        <v>4470000</v>
      </c>
      <c r="L280" s="9"/>
      <c r="M280" s="9"/>
      <c r="N280" s="16">
        <f t="shared" si="4"/>
        <v>171923.07692307694</v>
      </c>
      <c r="O280" s="596"/>
    </row>
    <row r="281" spans="1:15" s="13" customFormat="1" ht="15.75">
      <c r="A281" s="3"/>
      <c r="B281" s="18"/>
      <c r="C281" s="10"/>
      <c r="D281" s="9"/>
      <c r="E281" s="9"/>
      <c r="F281" s="9"/>
      <c r="G281" s="10"/>
      <c r="H281" s="9"/>
      <c r="I281" s="10"/>
      <c r="K281" s="234"/>
      <c r="L281" s="9"/>
      <c r="M281" s="9"/>
      <c r="N281" s="16">
        <f t="shared" si="4"/>
        <v>0</v>
      </c>
      <c r="O281" s="249"/>
    </row>
    <row r="282" spans="1:15" s="13" customFormat="1" ht="15.75">
      <c r="A282" s="3" t="s">
        <v>42</v>
      </c>
      <c r="B282" s="2" t="s">
        <v>199</v>
      </c>
      <c r="C282" s="10"/>
      <c r="D282" s="9"/>
      <c r="E282" s="9"/>
      <c r="F282" s="9"/>
      <c r="G282" s="9"/>
      <c r="H282" s="9"/>
      <c r="I282" s="10"/>
      <c r="K282" s="235">
        <v>1</v>
      </c>
      <c r="L282" s="9"/>
      <c r="M282" s="9"/>
      <c r="N282" s="16">
        <f t="shared" si="4"/>
        <v>0.038461538461538464</v>
      </c>
      <c r="O282" s="595" t="s">
        <v>194</v>
      </c>
    </row>
    <row r="283" spans="1:15" s="13" customFormat="1" ht="15.75">
      <c r="A283" s="3"/>
      <c r="B283" s="18"/>
      <c r="C283" s="10"/>
      <c r="D283" s="9"/>
      <c r="E283" s="9"/>
      <c r="F283" s="9"/>
      <c r="G283" s="10"/>
      <c r="H283" s="9"/>
      <c r="I283" s="10"/>
      <c r="K283" s="234">
        <f>K282*$K$5*$N$3</f>
        <v>4470000</v>
      </c>
      <c r="L283" s="9"/>
      <c r="M283" s="9"/>
      <c r="N283" s="16">
        <f t="shared" si="4"/>
        <v>171923.07692307694</v>
      </c>
      <c r="O283" s="596"/>
    </row>
    <row r="284" spans="1:15" s="13" customFormat="1" ht="15.75">
      <c r="A284" s="3"/>
      <c r="B284" s="18"/>
      <c r="C284" s="10"/>
      <c r="D284" s="9"/>
      <c r="E284" s="9"/>
      <c r="F284" s="9"/>
      <c r="G284" s="10"/>
      <c r="H284" s="9"/>
      <c r="I284" s="10"/>
      <c r="J284" s="10"/>
      <c r="K284" s="9"/>
      <c r="L284" s="9"/>
      <c r="M284" s="9"/>
      <c r="N284" s="16">
        <f t="shared" si="4"/>
        <v>0</v>
      </c>
      <c r="O284" s="249"/>
    </row>
    <row r="285" spans="1:15" s="42" customFormat="1" ht="15.75">
      <c r="A285" s="3">
        <v>2</v>
      </c>
      <c r="B285" s="2" t="s">
        <v>198</v>
      </c>
      <c r="C285" s="17"/>
      <c r="D285" s="40"/>
      <c r="E285" s="40"/>
      <c r="F285" s="40"/>
      <c r="G285" s="40"/>
      <c r="H285" s="40"/>
      <c r="I285" s="17"/>
      <c r="J285" s="17"/>
      <c r="K285" s="40"/>
      <c r="L285" s="40"/>
      <c r="M285" s="40"/>
      <c r="N285" s="16">
        <f t="shared" si="4"/>
        <v>0</v>
      </c>
      <c r="O285" s="255"/>
    </row>
    <row r="286" spans="1:15" s="13" customFormat="1" ht="15.75">
      <c r="A286" s="3" t="s">
        <v>22</v>
      </c>
      <c r="B286" s="18" t="s">
        <v>94</v>
      </c>
      <c r="C286" s="10"/>
      <c r="D286" s="9"/>
      <c r="E286" s="9"/>
      <c r="F286" s="9"/>
      <c r="G286" s="10"/>
      <c r="H286" s="10"/>
      <c r="I286" s="10"/>
      <c r="K286" s="9"/>
      <c r="L286" s="234">
        <v>1</v>
      </c>
      <c r="M286" s="9"/>
      <c r="N286" s="16">
        <f t="shared" si="4"/>
        <v>0.038461538461538464</v>
      </c>
      <c r="O286" s="595" t="s">
        <v>548</v>
      </c>
    </row>
    <row r="287" spans="1:15" s="13" customFormat="1" ht="15.75">
      <c r="A287" s="3"/>
      <c r="B287" s="18"/>
      <c r="C287" s="10"/>
      <c r="D287" s="9"/>
      <c r="E287" s="9"/>
      <c r="F287" s="9"/>
      <c r="G287" s="10"/>
      <c r="H287" s="9"/>
      <c r="I287" s="10"/>
      <c r="K287" s="9"/>
      <c r="L287" s="234">
        <f>L286*$L$5*$N$3</f>
        <v>4961700</v>
      </c>
      <c r="M287" s="9"/>
      <c r="N287" s="16">
        <f t="shared" si="4"/>
        <v>190834.61538461538</v>
      </c>
      <c r="O287" s="596"/>
    </row>
    <row r="288" spans="1:15" s="13" customFormat="1" ht="15.75">
      <c r="A288" s="3"/>
      <c r="B288" s="2"/>
      <c r="C288" s="10"/>
      <c r="D288" s="9"/>
      <c r="E288" s="9"/>
      <c r="F288" s="9"/>
      <c r="G288" s="9"/>
      <c r="H288" s="9"/>
      <c r="I288" s="10"/>
      <c r="K288" s="9"/>
      <c r="L288" s="234"/>
      <c r="M288" s="9"/>
      <c r="N288" s="16">
        <f t="shared" si="4"/>
        <v>0</v>
      </c>
      <c r="O288" s="249"/>
    </row>
    <row r="289" spans="1:15" s="13" customFormat="1" ht="15.75">
      <c r="A289" s="3" t="s">
        <v>23</v>
      </c>
      <c r="B289" s="18" t="s">
        <v>195</v>
      </c>
      <c r="C289" s="10"/>
      <c r="D289" s="9"/>
      <c r="E289" s="9"/>
      <c r="F289" s="9"/>
      <c r="G289" s="10"/>
      <c r="H289" s="9"/>
      <c r="I289" s="10"/>
      <c r="K289" s="9"/>
      <c r="L289" s="234"/>
      <c r="M289" s="9"/>
      <c r="N289" s="16">
        <f t="shared" si="4"/>
        <v>0</v>
      </c>
      <c r="O289" s="249"/>
    </row>
    <row r="290" spans="1:15" s="13" customFormat="1" ht="15.75">
      <c r="A290" s="5" t="s">
        <v>43</v>
      </c>
      <c r="B290" s="2" t="s">
        <v>196</v>
      </c>
      <c r="C290" s="10"/>
      <c r="D290" s="9"/>
      <c r="E290" s="9"/>
      <c r="F290" s="9"/>
      <c r="G290" s="10"/>
      <c r="H290" s="9"/>
      <c r="I290" s="10"/>
      <c r="K290" s="9"/>
      <c r="L290" s="234">
        <v>1</v>
      </c>
      <c r="M290" s="9"/>
      <c r="N290" s="16">
        <f t="shared" si="4"/>
        <v>0.038461538461538464</v>
      </c>
      <c r="O290" s="595" t="s">
        <v>548</v>
      </c>
    </row>
    <row r="291" spans="1:16" s="13" customFormat="1" ht="15" customHeight="1">
      <c r="A291" s="31"/>
      <c r="B291" s="45"/>
      <c r="C291" s="10"/>
      <c r="D291" s="9"/>
      <c r="E291" s="18"/>
      <c r="F291" s="18"/>
      <c r="G291" s="10"/>
      <c r="H291" s="9"/>
      <c r="I291" s="10"/>
      <c r="K291" s="9"/>
      <c r="L291" s="234">
        <f>L290*$L$5*$N$3</f>
        <v>4961700</v>
      </c>
      <c r="M291" s="9"/>
      <c r="N291" s="16">
        <f t="shared" si="4"/>
        <v>190834.61538461538</v>
      </c>
      <c r="O291" s="596"/>
      <c r="P291" s="15"/>
    </row>
    <row r="292" spans="1:15" s="13" customFormat="1" ht="15.75">
      <c r="A292" s="5"/>
      <c r="B292" s="18"/>
      <c r="C292" s="10"/>
      <c r="D292" s="9"/>
      <c r="E292" s="18"/>
      <c r="F292" s="9"/>
      <c r="G292" s="10"/>
      <c r="H292" s="9"/>
      <c r="I292" s="10"/>
      <c r="K292" s="9"/>
      <c r="L292" s="234"/>
      <c r="M292" s="9"/>
      <c r="N292" s="16">
        <f t="shared" si="4"/>
        <v>0</v>
      </c>
      <c r="O292" s="249"/>
    </row>
    <row r="293" spans="1:15" s="13" customFormat="1" ht="15.75">
      <c r="A293" s="5" t="s">
        <v>43</v>
      </c>
      <c r="B293" s="2" t="s">
        <v>197</v>
      </c>
      <c r="C293" s="10"/>
      <c r="D293" s="9"/>
      <c r="E293" s="18"/>
      <c r="F293" s="10"/>
      <c r="G293" s="10"/>
      <c r="H293" s="9"/>
      <c r="I293" s="10"/>
      <c r="K293" s="9"/>
      <c r="L293" s="234">
        <v>1</v>
      </c>
      <c r="M293" s="9"/>
      <c r="N293" s="16">
        <f t="shared" si="4"/>
        <v>0.038461538461538464</v>
      </c>
      <c r="O293" s="595" t="s">
        <v>548</v>
      </c>
    </row>
    <row r="294" spans="1:15" s="13" customFormat="1" ht="15.75">
      <c r="A294" s="5"/>
      <c r="B294" s="18"/>
      <c r="C294" s="10"/>
      <c r="D294" s="9"/>
      <c r="E294" s="10"/>
      <c r="F294" s="9"/>
      <c r="G294" s="10"/>
      <c r="H294" s="9"/>
      <c r="I294" s="10"/>
      <c r="K294" s="9"/>
      <c r="L294" s="234">
        <f>L293*$L$5*$N$3</f>
        <v>4961700</v>
      </c>
      <c r="M294" s="9"/>
      <c r="N294" s="16">
        <f t="shared" si="4"/>
        <v>190834.61538461538</v>
      </c>
      <c r="O294" s="596"/>
    </row>
    <row r="295" spans="1:15" s="13" customFormat="1" ht="15.75">
      <c r="A295" s="5"/>
      <c r="B295" s="18"/>
      <c r="C295" s="10"/>
      <c r="D295" s="9"/>
      <c r="E295" s="9"/>
      <c r="F295" s="9"/>
      <c r="G295" s="10"/>
      <c r="H295" s="9"/>
      <c r="I295" s="10"/>
      <c r="K295" s="9"/>
      <c r="L295" s="234"/>
      <c r="M295" s="9"/>
      <c r="N295" s="16">
        <f t="shared" si="4"/>
        <v>0</v>
      </c>
      <c r="O295" s="249"/>
    </row>
    <row r="296" spans="1:15" s="13" customFormat="1" ht="15.75">
      <c r="A296" s="3" t="s">
        <v>24</v>
      </c>
      <c r="B296" s="18" t="s">
        <v>200</v>
      </c>
      <c r="C296" s="10"/>
      <c r="D296" s="9"/>
      <c r="E296" s="9"/>
      <c r="F296" s="10"/>
      <c r="G296" s="10"/>
      <c r="H296" s="9"/>
      <c r="I296" s="10"/>
      <c r="K296" s="9"/>
      <c r="L296" s="234">
        <v>1</v>
      </c>
      <c r="M296" s="9"/>
      <c r="N296" s="16">
        <f t="shared" si="4"/>
        <v>0.038461538461538464</v>
      </c>
      <c r="O296" s="595" t="s">
        <v>548</v>
      </c>
    </row>
    <row r="297" spans="1:15" s="13" customFormat="1" ht="15.75">
      <c r="A297" s="3"/>
      <c r="B297" s="18"/>
      <c r="C297" s="10"/>
      <c r="D297" s="9"/>
      <c r="E297" s="9"/>
      <c r="F297" s="9"/>
      <c r="G297" s="10"/>
      <c r="H297" s="9"/>
      <c r="I297" s="10"/>
      <c r="K297" s="9"/>
      <c r="L297" s="234">
        <f>L296*$L$5*$N$3</f>
        <v>4961700</v>
      </c>
      <c r="M297" s="9"/>
      <c r="N297" s="16">
        <f t="shared" si="4"/>
        <v>190834.61538461538</v>
      </c>
      <c r="O297" s="596"/>
    </row>
    <row r="298" spans="1:16" s="13" customFormat="1" ht="15.75">
      <c r="A298" s="31"/>
      <c r="B298" s="45"/>
      <c r="C298" s="10"/>
      <c r="D298" s="9"/>
      <c r="E298" s="9"/>
      <c r="F298" s="9"/>
      <c r="G298" s="9"/>
      <c r="H298" s="9"/>
      <c r="I298" s="10"/>
      <c r="J298" s="10"/>
      <c r="K298" s="9"/>
      <c r="L298" s="9"/>
      <c r="M298" s="9"/>
      <c r="N298" s="16">
        <f t="shared" si="4"/>
        <v>0</v>
      </c>
      <c r="O298" s="249"/>
      <c r="P298" s="15"/>
    </row>
    <row r="299" spans="1:15" s="13" customFormat="1" ht="15.75">
      <c r="A299" s="3">
        <v>3</v>
      </c>
      <c r="B299" s="18" t="s">
        <v>134</v>
      </c>
      <c r="C299" s="10"/>
      <c r="D299" s="9"/>
      <c r="E299" s="9"/>
      <c r="F299" s="9"/>
      <c r="G299" s="10"/>
      <c r="H299" s="9"/>
      <c r="I299" s="10"/>
      <c r="J299" s="10"/>
      <c r="K299" s="9"/>
      <c r="L299" s="9"/>
      <c r="M299" s="9"/>
      <c r="N299" s="16">
        <f t="shared" si="4"/>
        <v>0</v>
      </c>
      <c r="O299" s="249"/>
    </row>
    <row r="300" spans="1:15" s="13" customFormat="1" ht="15.75">
      <c r="A300" s="3" t="s">
        <v>40</v>
      </c>
      <c r="B300" s="18" t="s">
        <v>135</v>
      </c>
      <c r="C300" s="9">
        <v>1</v>
      </c>
      <c r="D300" s="9"/>
      <c r="E300" s="9"/>
      <c r="F300" s="9"/>
      <c r="G300" s="10"/>
      <c r="H300" s="9"/>
      <c r="I300" s="10"/>
      <c r="J300" s="10"/>
      <c r="K300" s="9"/>
      <c r="L300" s="9"/>
      <c r="M300" s="9"/>
      <c r="N300" s="16">
        <f t="shared" si="4"/>
        <v>0.038461538461538464</v>
      </c>
      <c r="O300" s="595" t="s">
        <v>138</v>
      </c>
    </row>
    <row r="301" spans="1:16" s="13" customFormat="1" ht="15" customHeight="1">
      <c r="A301" s="31"/>
      <c r="B301" s="45"/>
      <c r="C301" s="9">
        <f>C300*$C$5*$N$3</f>
        <v>3069400</v>
      </c>
      <c r="D301" s="9"/>
      <c r="E301" s="9"/>
      <c r="F301" s="9"/>
      <c r="G301" s="10"/>
      <c r="H301" s="9"/>
      <c r="I301" s="10"/>
      <c r="J301" s="10"/>
      <c r="K301" s="9"/>
      <c r="L301" s="9"/>
      <c r="M301" s="9"/>
      <c r="N301" s="16">
        <f t="shared" si="4"/>
        <v>118053.84615384616</v>
      </c>
      <c r="O301" s="596"/>
      <c r="P301" s="15"/>
    </row>
    <row r="302" spans="1:15" s="13" customFormat="1" ht="15.75">
      <c r="A302" s="5"/>
      <c r="B302" s="18"/>
      <c r="C302" s="10"/>
      <c r="D302" s="9"/>
      <c r="E302" s="9"/>
      <c r="F302" s="9"/>
      <c r="G302" s="9"/>
      <c r="H302" s="9"/>
      <c r="I302" s="10"/>
      <c r="J302" s="10"/>
      <c r="K302" s="9"/>
      <c r="L302" s="9"/>
      <c r="M302" s="9"/>
      <c r="N302" s="16">
        <f t="shared" si="4"/>
        <v>0</v>
      </c>
      <c r="O302" s="263"/>
    </row>
    <row r="303" spans="1:15" s="13" customFormat="1" ht="15.75">
      <c r="A303" s="3" t="s">
        <v>41</v>
      </c>
      <c r="B303" s="18" t="s">
        <v>159</v>
      </c>
      <c r="C303" s="10"/>
      <c r="D303" s="9"/>
      <c r="E303" s="9"/>
      <c r="F303" s="9"/>
      <c r="G303" s="10"/>
      <c r="H303" s="9"/>
      <c r="I303" s="10"/>
      <c r="J303" s="10"/>
      <c r="K303" s="9"/>
      <c r="L303" s="9"/>
      <c r="M303" s="9"/>
      <c r="N303" s="16">
        <f t="shared" si="4"/>
        <v>0</v>
      </c>
      <c r="O303" s="262"/>
    </row>
    <row r="304" spans="1:15" s="13" customFormat="1" ht="15.75">
      <c r="A304" s="5" t="s">
        <v>43</v>
      </c>
      <c r="B304" s="18" t="s">
        <v>94</v>
      </c>
      <c r="C304" s="10"/>
      <c r="D304" s="9"/>
      <c r="E304" s="9">
        <v>1</v>
      </c>
      <c r="F304" s="9"/>
      <c r="G304" s="10"/>
      <c r="H304" s="9"/>
      <c r="I304" s="10"/>
      <c r="J304" s="10"/>
      <c r="K304" s="9"/>
      <c r="L304" s="9"/>
      <c r="M304" s="9"/>
      <c r="N304" s="16">
        <f t="shared" si="4"/>
        <v>0.038461538461538464</v>
      </c>
      <c r="O304" s="595" t="s">
        <v>15</v>
      </c>
    </row>
    <row r="305" spans="1:15" s="13" customFormat="1" ht="15.75">
      <c r="A305" s="5"/>
      <c r="B305" s="2"/>
      <c r="C305" s="10"/>
      <c r="D305" s="9"/>
      <c r="E305" s="9">
        <f>E304*$E$5*$N$3</f>
        <v>3665400</v>
      </c>
      <c r="F305" s="9"/>
      <c r="G305" s="9"/>
      <c r="H305" s="9"/>
      <c r="I305" s="10"/>
      <c r="J305" s="10"/>
      <c r="K305" s="9"/>
      <c r="L305" s="9"/>
      <c r="M305" s="9"/>
      <c r="N305" s="16">
        <f t="shared" si="4"/>
        <v>140976.92307692306</v>
      </c>
      <c r="O305" s="596"/>
    </row>
    <row r="306" spans="1:15" s="13" customFormat="1" ht="15.75">
      <c r="A306" s="5"/>
      <c r="B306" s="18"/>
      <c r="C306" s="10"/>
      <c r="D306" s="9"/>
      <c r="E306" s="9"/>
      <c r="F306" s="9"/>
      <c r="G306" s="10"/>
      <c r="H306" s="9"/>
      <c r="I306" s="10"/>
      <c r="J306" s="10"/>
      <c r="K306" s="9"/>
      <c r="L306" s="9"/>
      <c r="M306" s="9"/>
      <c r="N306" s="16">
        <f t="shared" si="4"/>
        <v>0</v>
      </c>
      <c r="O306" s="262"/>
    </row>
    <row r="307" spans="1:15" s="13" customFormat="1" ht="15.75">
      <c r="A307" s="5" t="s">
        <v>43</v>
      </c>
      <c r="B307" s="18" t="s">
        <v>195</v>
      </c>
      <c r="C307" s="10"/>
      <c r="D307" s="9"/>
      <c r="E307" s="9"/>
      <c r="F307" s="9"/>
      <c r="G307" s="10"/>
      <c r="H307" s="9"/>
      <c r="I307" s="10"/>
      <c r="J307" s="10"/>
      <c r="K307" s="9"/>
      <c r="L307" s="9"/>
      <c r="M307" s="9"/>
      <c r="N307" s="16">
        <f t="shared" si="4"/>
        <v>0</v>
      </c>
      <c r="O307" s="249"/>
    </row>
    <row r="308" spans="1:16" s="42" customFormat="1" ht="15.75">
      <c r="A308" s="27"/>
      <c r="B308" s="43"/>
      <c r="C308" s="17"/>
      <c r="D308" s="40"/>
      <c r="E308" s="40"/>
      <c r="F308" s="40"/>
      <c r="G308" s="40"/>
      <c r="H308" s="40"/>
      <c r="I308" s="17"/>
      <c r="J308" s="17"/>
      <c r="K308" s="40"/>
      <c r="L308" s="40"/>
      <c r="M308" s="40"/>
      <c r="N308" s="16">
        <f t="shared" si="4"/>
        <v>0</v>
      </c>
      <c r="O308" s="255"/>
      <c r="P308" s="15"/>
    </row>
    <row r="309" spans="1:15" s="13" customFormat="1" ht="15.75">
      <c r="A309" s="5"/>
      <c r="B309" s="18"/>
      <c r="C309" s="10"/>
      <c r="D309" s="9"/>
      <c r="E309" s="9"/>
      <c r="F309" s="9"/>
      <c r="G309" s="10"/>
      <c r="H309" s="9"/>
      <c r="I309" s="10"/>
      <c r="J309" s="10"/>
      <c r="K309" s="9"/>
      <c r="L309" s="9"/>
      <c r="M309" s="9"/>
      <c r="N309" s="16">
        <f t="shared" si="4"/>
        <v>0</v>
      </c>
      <c r="O309" s="249"/>
    </row>
    <row r="310" spans="1:15" s="13" customFormat="1" ht="15.75">
      <c r="A310" s="5" t="s">
        <v>43</v>
      </c>
      <c r="B310" s="18" t="s">
        <v>201</v>
      </c>
      <c r="C310" s="10"/>
      <c r="D310" s="9"/>
      <c r="E310" s="9">
        <v>1</v>
      </c>
      <c r="F310" s="9"/>
      <c r="G310" s="10"/>
      <c r="H310" s="9"/>
      <c r="I310" s="10"/>
      <c r="J310" s="10"/>
      <c r="K310" s="9"/>
      <c r="L310" s="9"/>
      <c r="M310" s="9"/>
      <c r="N310" s="16">
        <f t="shared" si="4"/>
        <v>0.038461538461538464</v>
      </c>
      <c r="O310" s="595" t="s">
        <v>15</v>
      </c>
    </row>
    <row r="311" spans="1:16" s="13" customFormat="1" ht="15.75">
      <c r="A311" s="31"/>
      <c r="B311" s="45"/>
      <c r="C311" s="10"/>
      <c r="D311" s="9"/>
      <c r="E311" s="9">
        <f>E310*$E$5*$N$3</f>
        <v>3665400</v>
      </c>
      <c r="F311" s="9"/>
      <c r="G311" s="9"/>
      <c r="H311" s="9"/>
      <c r="I311" s="10"/>
      <c r="J311" s="10"/>
      <c r="K311" s="9"/>
      <c r="L311" s="9"/>
      <c r="M311" s="9"/>
      <c r="N311" s="16">
        <f t="shared" si="4"/>
        <v>140976.92307692306</v>
      </c>
      <c r="O311" s="596"/>
      <c r="P311" s="15"/>
    </row>
    <row r="312" spans="1:15" s="13" customFormat="1" ht="15.75">
      <c r="A312" s="3"/>
      <c r="B312" s="18"/>
      <c r="C312" s="10"/>
      <c r="D312" s="9"/>
      <c r="E312" s="9"/>
      <c r="F312" s="9"/>
      <c r="G312" s="10"/>
      <c r="H312" s="10"/>
      <c r="I312" s="10"/>
      <c r="J312" s="10"/>
      <c r="K312" s="9"/>
      <c r="L312" s="9"/>
      <c r="M312" s="9"/>
      <c r="N312" s="16">
        <f t="shared" si="4"/>
        <v>0</v>
      </c>
      <c r="O312" s="249"/>
    </row>
    <row r="313" spans="1:15" s="13" customFormat="1" ht="15.75">
      <c r="A313" s="5" t="s">
        <v>43</v>
      </c>
      <c r="B313" s="18" t="s">
        <v>197</v>
      </c>
      <c r="C313" s="10"/>
      <c r="D313" s="9"/>
      <c r="E313" s="9">
        <v>1</v>
      </c>
      <c r="F313" s="9"/>
      <c r="G313" s="10"/>
      <c r="H313" s="9"/>
      <c r="I313" s="10"/>
      <c r="J313" s="10"/>
      <c r="K313" s="9"/>
      <c r="L313" s="9"/>
      <c r="M313" s="9"/>
      <c r="N313" s="16">
        <f t="shared" si="4"/>
        <v>0.038461538461538464</v>
      </c>
      <c r="O313" s="595" t="s">
        <v>15</v>
      </c>
    </row>
    <row r="314" spans="1:16" s="13" customFormat="1" ht="15.75">
      <c r="A314" s="31"/>
      <c r="B314" s="45"/>
      <c r="C314" s="10"/>
      <c r="D314" s="9"/>
      <c r="E314" s="9">
        <f>E313*$E$5*$N$3</f>
        <v>3665400</v>
      </c>
      <c r="F314" s="9"/>
      <c r="G314" s="10"/>
      <c r="H314" s="9"/>
      <c r="I314" s="10"/>
      <c r="J314" s="10"/>
      <c r="K314" s="9"/>
      <c r="L314" s="9"/>
      <c r="M314" s="9"/>
      <c r="N314" s="16">
        <f t="shared" si="4"/>
        <v>140976.92307692306</v>
      </c>
      <c r="O314" s="596"/>
      <c r="P314" s="15"/>
    </row>
    <row r="315" spans="1:15" s="13" customFormat="1" ht="15.75">
      <c r="A315" s="3"/>
      <c r="B315" s="18"/>
      <c r="C315" s="10"/>
      <c r="D315" s="9"/>
      <c r="E315" s="9"/>
      <c r="F315" s="9"/>
      <c r="G315" s="10"/>
      <c r="H315" s="9"/>
      <c r="I315" s="10"/>
      <c r="J315" s="10"/>
      <c r="K315" s="9"/>
      <c r="L315" s="9"/>
      <c r="M315" s="9"/>
      <c r="N315" s="16">
        <f t="shared" si="4"/>
        <v>0</v>
      </c>
      <c r="O315" s="249"/>
    </row>
    <row r="316" spans="1:15" s="13" customFormat="1" ht="15.75">
      <c r="A316" s="5" t="s">
        <v>43</v>
      </c>
      <c r="B316" s="18" t="s">
        <v>202</v>
      </c>
      <c r="C316" s="10"/>
      <c r="D316" s="9"/>
      <c r="E316" s="9">
        <v>1</v>
      </c>
      <c r="F316" s="9"/>
      <c r="G316" s="10"/>
      <c r="H316" s="9"/>
      <c r="I316" s="10"/>
      <c r="J316" s="10"/>
      <c r="K316" s="9"/>
      <c r="L316" s="9"/>
      <c r="M316" s="9"/>
      <c r="N316" s="16">
        <f t="shared" si="4"/>
        <v>0.038461538461538464</v>
      </c>
      <c r="O316" s="595" t="s">
        <v>15</v>
      </c>
    </row>
    <row r="317" spans="1:16" s="13" customFormat="1" ht="15.75">
      <c r="A317" s="31"/>
      <c r="B317" s="45"/>
      <c r="C317" s="10"/>
      <c r="D317" s="9"/>
      <c r="E317" s="9">
        <f>E316*$E$5*$N$3</f>
        <v>3665400</v>
      </c>
      <c r="F317" s="9"/>
      <c r="G317" s="10"/>
      <c r="H317" s="9"/>
      <c r="I317" s="10"/>
      <c r="J317" s="10"/>
      <c r="K317" s="9"/>
      <c r="L317" s="9"/>
      <c r="M317" s="9"/>
      <c r="N317" s="16">
        <f t="shared" si="4"/>
        <v>140976.92307692306</v>
      </c>
      <c r="O317" s="596"/>
      <c r="P317" s="15"/>
    </row>
    <row r="318" spans="1:15" s="13" customFormat="1" ht="15.75">
      <c r="A318" s="3"/>
      <c r="B318" s="2"/>
      <c r="C318" s="10"/>
      <c r="D318" s="9"/>
      <c r="E318" s="9"/>
      <c r="F318" s="9"/>
      <c r="G318" s="60"/>
      <c r="H318" s="9"/>
      <c r="I318" s="10"/>
      <c r="J318" s="10"/>
      <c r="K318" s="9"/>
      <c r="L318" s="9"/>
      <c r="M318" s="9"/>
      <c r="N318" s="16">
        <f t="shared" si="4"/>
        <v>0</v>
      </c>
      <c r="O318" s="249"/>
    </row>
    <row r="319" spans="1:15" s="13" customFormat="1" ht="31.5">
      <c r="A319" s="32" t="s">
        <v>19</v>
      </c>
      <c r="B319" s="103" t="s">
        <v>203</v>
      </c>
      <c r="C319" s="10"/>
      <c r="D319" s="9"/>
      <c r="E319" s="9"/>
      <c r="F319" s="10"/>
      <c r="G319" s="10"/>
      <c r="H319" s="9"/>
      <c r="I319" s="10"/>
      <c r="J319" s="10"/>
      <c r="K319" s="9"/>
      <c r="L319" s="9"/>
      <c r="M319" s="9"/>
      <c r="N319" s="16">
        <f t="shared" si="4"/>
        <v>0</v>
      </c>
      <c r="O319" s="249"/>
    </row>
    <row r="320" spans="1:15" s="13" customFormat="1" ht="15.75">
      <c r="A320" s="31" t="s">
        <v>204</v>
      </c>
      <c r="B320" s="4" t="s">
        <v>186</v>
      </c>
      <c r="C320" s="10"/>
      <c r="D320" s="9"/>
      <c r="E320" s="9"/>
      <c r="F320" s="9"/>
      <c r="G320" s="10"/>
      <c r="H320" s="9"/>
      <c r="I320" s="10"/>
      <c r="J320" s="10"/>
      <c r="K320" s="9"/>
      <c r="L320" s="9"/>
      <c r="M320" s="9"/>
      <c r="N320" s="16">
        <f t="shared" si="4"/>
        <v>0</v>
      </c>
      <c r="O320" s="249"/>
    </row>
    <row r="321" spans="1:15" s="42" customFormat="1" ht="15.75">
      <c r="A321" s="28">
        <v>1</v>
      </c>
      <c r="B321" s="39" t="s">
        <v>205</v>
      </c>
      <c r="C321" s="17"/>
      <c r="D321" s="40"/>
      <c r="E321" s="40"/>
      <c r="F321" s="40"/>
      <c r="G321" s="17"/>
      <c r="H321" s="40"/>
      <c r="I321" s="40"/>
      <c r="K321" s="235">
        <v>1</v>
      </c>
      <c r="L321" s="40"/>
      <c r="M321" s="40"/>
      <c r="N321" s="16">
        <f t="shared" si="4"/>
        <v>0.038461538461538464</v>
      </c>
      <c r="O321" s="595" t="s">
        <v>194</v>
      </c>
    </row>
    <row r="322" spans="1:15" s="13" customFormat="1" ht="15.75">
      <c r="A322" s="3"/>
      <c r="B322" s="18"/>
      <c r="C322" s="10"/>
      <c r="D322" s="9"/>
      <c r="E322" s="9"/>
      <c r="F322" s="9"/>
      <c r="G322" s="10"/>
      <c r="H322" s="10"/>
      <c r="I322" s="10"/>
      <c r="K322" s="234">
        <f>K321*$K$5*$N$3</f>
        <v>4470000</v>
      </c>
      <c r="L322" s="9"/>
      <c r="M322" s="9"/>
      <c r="N322" s="16">
        <f t="shared" si="4"/>
        <v>171923.07692307694</v>
      </c>
      <c r="O322" s="596"/>
    </row>
    <row r="323" spans="1:15" s="13" customFormat="1" ht="15.75">
      <c r="A323" s="3"/>
      <c r="B323" s="18"/>
      <c r="C323" s="10"/>
      <c r="D323" s="9"/>
      <c r="E323" s="9"/>
      <c r="F323" s="9"/>
      <c r="G323" s="10"/>
      <c r="H323" s="9"/>
      <c r="I323" s="10"/>
      <c r="K323" s="234"/>
      <c r="L323" s="9"/>
      <c r="M323" s="9"/>
      <c r="N323" s="16">
        <f t="shared" si="4"/>
        <v>0</v>
      </c>
      <c r="O323" s="249"/>
    </row>
    <row r="324" spans="1:15" s="13" customFormat="1" ht="15.75">
      <c r="A324" s="3">
        <v>2</v>
      </c>
      <c r="B324" s="2" t="s">
        <v>206</v>
      </c>
      <c r="C324" s="10"/>
      <c r="D324" s="9"/>
      <c r="E324" s="9"/>
      <c r="F324" s="9"/>
      <c r="G324" s="9"/>
      <c r="H324" s="9"/>
      <c r="I324" s="10"/>
      <c r="K324" s="235">
        <v>1</v>
      </c>
      <c r="L324" s="9"/>
      <c r="M324" s="9"/>
      <c r="N324" s="16">
        <f t="shared" si="4"/>
        <v>0.038461538461538464</v>
      </c>
      <c r="O324" s="595" t="s">
        <v>194</v>
      </c>
    </row>
    <row r="325" spans="1:15" s="13" customFormat="1" ht="15.75">
      <c r="A325" s="5"/>
      <c r="B325" s="18"/>
      <c r="C325" s="10"/>
      <c r="D325" s="9"/>
      <c r="E325" s="18"/>
      <c r="F325" s="10"/>
      <c r="G325" s="10"/>
      <c r="H325" s="9"/>
      <c r="I325" s="10"/>
      <c r="K325" s="234">
        <f>K324*$K$5*$N$3</f>
        <v>4470000</v>
      </c>
      <c r="L325" s="9"/>
      <c r="M325" s="9"/>
      <c r="N325" s="16">
        <f t="shared" si="4"/>
        <v>171923.07692307694</v>
      </c>
      <c r="O325" s="596"/>
    </row>
    <row r="326" spans="1:15" s="13" customFormat="1" ht="15.75">
      <c r="A326" s="5"/>
      <c r="B326" s="18"/>
      <c r="C326" s="10"/>
      <c r="D326" s="9"/>
      <c r="E326" s="10"/>
      <c r="F326" s="9"/>
      <c r="G326" s="18"/>
      <c r="H326" s="18"/>
      <c r="I326" s="18"/>
      <c r="K326" s="236"/>
      <c r="L326" s="18"/>
      <c r="M326" s="18"/>
      <c r="N326" s="16">
        <f t="shared" si="4"/>
        <v>0</v>
      </c>
      <c r="O326" s="250"/>
    </row>
    <row r="327" spans="1:15" s="13" customFormat="1" ht="15.75">
      <c r="A327" s="3">
        <v>3</v>
      </c>
      <c r="B327" s="2" t="s">
        <v>207</v>
      </c>
      <c r="C327" s="10"/>
      <c r="D327" s="9"/>
      <c r="E327" s="9"/>
      <c r="F327" s="9"/>
      <c r="G327" s="10"/>
      <c r="H327" s="9"/>
      <c r="I327" s="10"/>
      <c r="K327" s="235">
        <v>1</v>
      </c>
      <c r="L327" s="9"/>
      <c r="M327" s="9"/>
      <c r="N327" s="16">
        <f t="shared" si="4"/>
        <v>0.038461538461538464</v>
      </c>
      <c r="O327" s="595" t="s">
        <v>194</v>
      </c>
    </row>
    <row r="328" spans="1:15" s="13" customFormat="1" ht="15.75">
      <c r="A328" s="5"/>
      <c r="B328" s="18"/>
      <c r="C328" s="10"/>
      <c r="D328" s="9"/>
      <c r="E328" s="9"/>
      <c r="F328" s="9"/>
      <c r="G328" s="10"/>
      <c r="H328" s="10"/>
      <c r="I328" s="10"/>
      <c r="K328" s="234">
        <f>K327*$K$5*$N$3</f>
        <v>4470000</v>
      </c>
      <c r="L328" s="9"/>
      <c r="M328" s="9"/>
      <c r="N328" s="16">
        <f t="shared" si="4"/>
        <v>171923.07692307694</v>
      </c>
      <c r="O328" s="596"/>
    </row>
    <row r="329" spans="1:15" s="13" customFormat="1" ht="15.75">
      <c r="A329" s="3"/>
      <c r="B329" s="18"/>
      <c r="C329" s="10"/>
      <c r="D329" s="9"/>
      <c r="E329" s="9"/>
      <c r="F329" s="9"/>
      <c r="G329" s="10"/>
      <c r="H329" s="10"/>
      <c r="I329" s="10"/>
      <c r="K329" s="234"/>
      <c r="L329" s="9"/>
      <c r="M329" s="9"/>
      <c r="N329" s="16">
        <f t="shared" si="4"/>
        <v>0</v>
      </c>
      <c r="O329" s="249"/>
    </row>
    <row r="330" spans="1:15" s="13" customFormat="1" ht="15.75">
      <c r="A330" s="3">
        <v>4</v>
      </c>
      <c r="B330" s="2" t="s">
        <v>90</v>
      </c>
      <c r="C330" s="10"/>
      <c r="D330" s="9"/>
      <c r="E330" s="9"/>
      <c r="F330" s="9"/>
      <c r="G330" s="10"/>
      <c r="H330" s="10"/>
      <c r="I330" s="10"/>
      <c r="K330" s="235">
        <v>1</v>
      </c>
      <c r="L330" s="9"/>
      <c r="M330" s="9"/>
      <c r="N330" s="16">
        <f t="shared" si="4"/>
        <v>0.038461538461538464</v>
      </c>
      <c r="O330" s="595" t="s">
        <v>194</v>
      </c>
    </row>
    <row r="331" spans="1:15" s="13" customFormat="1" ht="15.75">
      <c r="A331" s="3"/>
      <c r="B331" s="18"/>
      <c r="C331" s="10"/>
      <c r="D331" s="9"/>
      <c r="E331" s="9"/>
      <c r="F331" s="9"/>
      <c r="G331" s="10"/>
      <c r="H331" s="10"/>
      <c r="I331" s="10"/>
      <c r="K331" s="234">
        <f>K330*$K$5*$N$3</f>
        <v>4470000</v>
      </c>
      <c r="L331" s="9"/>
      <c r="M331" s="9"/>
      <c r="N331" s="16">
        <f t="shared" si="4"/>
        <v>171923.07692307694</v>
      </c>
      <c r="O331" s="596"/>
    </row>
    <row r="332" spans="1:15" s="13" customFormat="1" ht="15.75">
      <c r="A332" s="3"/>
      <c r="B332" s="18"/>
      <c r="C332" s="10"/>
      <c r="D332" s="9"/>
      <c r="E332" s="9"/>
      <c r="F332" s="9"/>
      <c r="G332" s="10"/>
      <c r="H332" s="10"/>
      <c r="I332" s="10"/>
      <c r="K332" s="234"/>
      <c r="L332" s="9"/>
      <c r="M332" s="9"/>
      <c r="N332" s="16">
        <f aca="true" t="shared" si="5" ref="N332:N395">SUM(C332:M332)/26</f>
        <v>0</v>
      </c>
      <c r="O332" s="249"/>
    </row>
    <row r="333" spans="1:16" s="42" customFormat="1" ht="15.75" customHeight="1">
      <c r="A333" s="28">
        <v>5</v>
      </c>
      <c r="B333" s="44" t="s">
        <v>92</v>
      </c>
      <c r="C333" s="17"/>
      <c r="D333" s="40"/>
      <c r="E333" s="40"/>
      <c r="F333" s="40"/>
      <c r="G333" s="17"/>
      <c r="H333" s="17"/>
      <c r="I333" s="17"/>
      <c r="K333" s="235">
        <v>1</v>
      </c>
      <c r="L333" s="9"/>
      <c r="M333" s="9"/>
      <c r="N333" s="16">
        <f t="shared" si="5"/>
        <v>0.038461538461538464</v>
      </c>
      <c r="O333" s="595" t="s">
        <v>194</v>
      </c>
      <c r="P333" s="15"/>
    </row>
    <row r="334" spans="1:15" s="13" customFormat="1" ht="15.75">
      <c r="A334" s="3"/>
      <c r="B334" s="18"/>
      <c r="C334" s="10"/>
      <c r="D334" s="9"/>
      <c r="E334" s="9"/>
      <c r="F334" s="10"/>
      <c r="G334" s="10"/>
      <c r="H334" s="10"/>
      <c r="I334" s="10"/>
      <c r="K334" s="234">
        <f>K333*$K$5*$N$3</f>
        <v>4470000</v>
      </c>
      <c r="L334" s="9"/>
      <c r="M334" s="9"/>
      <c r="N334" s="16">
        <f t="shared" si="5"/>
        <v>171923.07692307694</v>
      </c>
      <c r="O334" s="596"/>
    </row>
    <row r="335" spans="1:15" s="13" customFormat="1" ht="15.75">
      <c r="A335" s="3"/>
      <c r="B335" s="18"/>
      <c r="C335" s="10"/>
      <c r="D335" s="9"/>
      <c r="E335" s="9"/>
      <c r="F335" s="9"/>
      <c r="G335" s="10"/>
      <c r="H335" s="10"/>
      <c r="I335" s="10"/>
      <c r="K335" s="234"/>
      <c r="L335" s="9"/>
      <c r="M335" s="9"/>
      <c r="N335" s="16">
        <f t="shared" si="5"/>
        <v>0</v>
      </c>
      <c r="O335" s="249"/>
    </row>
    <row r="336" spans="1:16" s="13" customFormat="1" ht="15.75">
      <c r="A336" s="3">
        <v>6</v>
      </c>
      <c r="B336" s="2" t="s">
        <v>78</v>
      </c>
      <c r="C336" s="10"/>
      <c r="D336" s="9"/>
      <c r="E336" s="9"/>
      <c r="F336" s="9"/>
      <c r="G336" s="9"/>
      <c r="H336" s="10"/>
      <c r="I336" s="10"/>
      <c r="K336" s="235">
        <v>1</v>
      </c>
      <c r="L336" s="9"/>
      <c r="M336" s="9"/>
      <c r="N336" s="16">
        <f t="shared" si="5"/>
        <v>0.038461538461538464</v>
      </c>
      <c r="O336" s="595" t="s">
        <v>194</v>
      </c>
      <c r="P336" s="15"/>
    </row>
    <row r="337" spans="1:15" s="13" customFormat="1" ht="15.75">
      <c r="A337" s="3"/>
      <c r="B337" s="18"/>
      <c r="C337" s="10"/>
      <c r="D337" s="9"/>
      <c r="E337" s="9"/>
      <c r="F337" s="10"/>
      <c r="G337" s="10"/>
      <c r="H337" s="10"/>
      <c r="I337" s="10"/>
      <c r="K337" s="234">
        <f>K336*$K$5*$N$3</f>
        <v>4470000</v>
      </c>
      <c r="L337" s="9"/>
      <c r="M337" s="9"/>
      <c r="N337" s="16">
        <f t="shared" si="5"/>
        <v>171923.07692307694</v>
      </c>
      <c r="O337" s="596"/>
    </row>
    <row r="338" spans="1:15" s="13" customFormat="1" ht="15.75">
      <c r="A338" s="3"/>
      <c r="B338" s="18"/>
      <c r="C338" s="10"/>
      <c r="D338" s="9"/>
      <c r="E338" s="9"/>
      <c r="F338" s="10"/>
      <c r="G338" s="10"/>
      <c r="H338" s="10"/>
      <c r="I338" s="10"/>
      <c r="K338" s="10"/>
      <c r="L338" s="9"/>
      <c r="M338" s="9"/>
      <c r="N338" s="16">
        <f t="shared" si="5"/>
        <v>0</v>
      </c>
      <c r="O338" s="249"/>
    </row>
    <row r="339" spans="1:15" s="115" customFormat="1" ht="18.75" customHeight="1">
      <c r="A339" s="102" t="s">
        <v>208</v>
      </c>
      <c r="B339" s="113" t="s">
        <v>209</v>
      </c>
      <c r="C339" s="114"/>
      <c r="D339" s="114"/>
      <c r="E339" s="114"/>
      <c r="F339" s="114"/>
      <c r="G339" s="114"/>
      <c r="H339" s="114"/>
      <c r="I339" s="114"/>
      <c r="K339" s="114"/>
      <c r="L339" s="114"/>
      <c r="M339" s="114"/>
      <c r="N339" s="16">
        <f t="shared" si="5"/>
        <v>0</v>
      </c>
      <c r="O339" s="266"/>
    </row>
    <row r="340" spans="1:16" s="13" customFormat="1" ht="15.75">
      <c r="A340" s="31" t="s">
        <v>210</v>
      </c>
      <c r="B340" s="45" t="s">
        <v>211</v>
      </c>
      <c r="C340" s="10"/>
      <c r="D340" s="9"/>
      <c r="E340" s="9"/>
      <c r="F340" s="9"/>
      <c r="G340" s="10"/>
      <c r="H340" s="9"/>
      <c r="I340" s="10"/>
      <c r="K340" s="10"/>
      <c r="L340" s="9"/>
      <c r="M340" s="9"/>
      <c r="N340" s="16">
        <f t="shared" si="5"/>
        <v>0</v>
      </c>
      <c r="O340" s="249"/>
      <c r="P340" s="15"/>
    </row>
    <row r="341" spans="1:15" s="42" customFormat="1" ht="15.75">
      <c r="A341" s="28" t="s">
        <v>212</v>
      </c>
      <c r="B341" s="44" t="s">
        <v>94</v>
      </c>
      <c r="C341" s="17"/>
      <c r="D341" s="40"/>
      <c r="E341" s="40"/>
      <c r="F341" s="40"/>
      <c r="G341" s="40"/>
      <c r="H341" s="40"/>
      <c r="I341" s="17"/>
      <c r="K341" s="17"/>
      <c r="L341" s="40"/>
      <c r="M341" s="40"/>
      <c r="N341" s="16">
        <f t="shared" si="5"/>
        <v>0</v>
      </c>
      <c r="O341" s="263"/>
    </row>
    <row r="342" spans="1:15" s="13" customFormat="1" ht="15.75">
      <c r="A342" s="5" t="s">
        <v>43</v>
      </c>
      <c r="B342" s="18" t="s">
        <v>99</v>
      </c>
      <c r="C342" s="10"/>
      <c r="D342" s="9"/>
      <c r="E342" s="9"/>
      <c r="F342" s="9"/>
      <c r="G342" s="10"/>
      <c r="H342" s="10"/>
      <c r="I342" s="10"/>
      <c r="K342" s="235">
        <v>1</v>
      </c>
      <c r="L342" s="9"/>
      <c r="M342" s="9"/>
      <c r="N342" s="16">
        <f t="shared" si="5"/>
        <v>0.038461538461538464</v>
      </c>
      <c r="O342" s="595" t="s">
        <v>194</v>
      </c>
    </row>
    <row r="343" spans="1:15" s="13" customFormat="1" ht="15.75">
      <c r="A343" s="3"/>
      <c r="B343" s="18"/>
      <c r="C343" s="10"/>
      <c r="D343" s="9"/>
      <c r="E343" s="9"/>
      <c r="F343" s="9"/>
      <c r="G343" s="10"/>
      <c r="H343" s="9"/>
      <c r="I343" s="10"/>
      <c r="K343" s="234">
        <f>K342*$K$5*$N$3</f>
        <v>4470000</v>
      </c>
      <c r="L343" s="9"/>
      <c r="M343" s="9"/>
      <c r="N343" s="16">
        <f t="shared" si="5"/>
        <v>171923.07692307694</v>
      </c>
      <c r="O343" s="596"/>
    </row>
    <row r="344" spans="1:15" s="42" customFormat="1" ht="15.75">
      <c r="A344" s="28"/>
      <c r="B344" s="44"/>
      <c r="C344" s="17"/>
      <c r="D344" s="40"/>
      <c r="E344" s="40"/>
      <c r="F344" s="40"/>
      <c r="G344" s="40"/>
      <c r="H344" s="40"/>
      <c r="I344" s="17"/>
      <c r="K344" s="235"/>
      <c r="L344" s="40"/>
      <c r="M344" s="40"/>
      <c r="N344" s="16">
        <f t="shared" si="5"/>
        <v>0</v>
      </c>
      <c r="O344" s="263"/>
    </row>
    <row r="345" spans="1:15" s="13" customFormat="1" ht="15.75">
      <c r="A345" s="5" t="s">
        <v>43</v>
      </c>
      <c r="B345" s="18" t="s">
        <v>101</v>
      </c>
      <c r="C345" s="10"/>
      <c r="D345" s="9"/>
      <c r="E345" s="9"/>
      <c r="F345" s="9"/>
      <c r="G345" s="10"/>
      <c r="H345" s="9"/>
      <c r="I345" s="10"/>
      <c r="K345" s="235">
        <v>1</v>
      </c>
      <c r="L345" s="9"/>
      <c r="M345" s="9"/>
      <c r="N345" s="16">
        <f t="shared" si="5"/>
        <v>0.038461538461538464</v>
      </c>
      <c r="O345" s="595" t="s">
        <v>194</v>
      </c>
    </row>
    <row r="346" spans="1:15" s="13" customFormat="1" ht="15.75">
      <c r="A346" s="3"/>
      <c r="B346" s="18"/>
      <c r="C346" s="10"/>
      <c r="D346" s="9"/>
      <c r="E346" s="9"/>
      <c r="F346" s="9"/>
      <c r="G346" s="10"/>
      <c r="H346" s="9"/>
      <c r="I346" s="10"/>
      <c r="K346" s="234">
        <f>K345*$K$5*$N$3</f>
        <v>4470000</v>
      </c>
      <c r="L346" s="9"/>
      <c r="M346" s="9"/>
      <c r="N346" s="16">
        <f t="shared" si="5"/>
        <v>171923.07692307694</v>
      </c>
      <c r="O346" s="596"/>
    </row>
    <row r="347" spans="1:16" s="13" customFormat="1" ht="15.75">
      <c r="A347" s="31"/>
      <c r="B347" s="4"/>
      <c r="C347" s="10"/>
      <c r="D347" s="9"/>
      <c r="E347" s="9"/>
      <c r="F347" s="9"/>
      <c r="G347" s="10"/>
      <c r="H347" s="9"/>
      <c r="I347" s="10"/>
      <c r="K347" s="234"/>
      <c r="L347" s="9"/>
      <c r="M347" s="9"/>
      <c r="N347" s="16">
        <f t="shared" si="5"/>
        <v>0</v>
      </c>
      <c r="O347" s="249"/>
      <c r="P347" s="15"/>
    </row>
    <row r="348" spans="1:15" s="13" customFormat="1" ht="15.75">
      <c r="A348" s="5" t="s">
        <v>43</v>
      </c>
      <c r="B348" s="18" t="s">
        <v>103</v>
      </c>
      <c r="C348" s="10"/>
      <c r="D348" s="9"/>
      <c r="E348" s="9"/>
      <c r="F348" s="9"/>
      <c r="G348" s="9"/>
      <c r="H348" s="9"/>
      <c r="I348" s="10"/>
      <c r="K348" s="235">
        <v>1</v>
      </c>
      <c r="L348" s="9"/>
      <c r="M348" s="9"/>
      <c r="N348" s="16">
        <f t="shared" si="5"/>
        <v>0.038461538461538464</v>
      </c>
      <c r="O348" s="595" t="s">
        <v>194</v>
      </c>
    </row>
    <row r="349" spans="1:15" s="13" customFormat="1" ht="15.75">
      <c r="A349" s="3"/>
      <c r="B349" s="18"/>
      <c r="C349" s="10"/>
      <c r="D349" s="9"/>
      <c r="E349" s="9"/>
      <c r="F349" s="9"/>
      <c r="G349" s="10"/>
      <c r="H349" s="9"/>
      <c r="I349" s="10"/>
      <c r="K349" s="234">
        <f>K348*$K$5*$N$3</f>
        <v>4470000</v>
      </c>
      <c r="L349" s="9"/>
      <c r="M349" s="9"/>
      <c r="N349" s="16">
        <f t="shared" si="5"/>
        <v>171923.07692307694</v>
      </c>
      <c r="O349" s="596"/>
    </row>
    <row r="350" spans="1:15" s="13" customFormat="1" ht="15.75">
      <c r="A350" s="3"/>
      <c r="B350" s="18"/>
      <c r="C350" s="10"/>
      <c r="D350" s="9"/>
      <c r="E350" s="9"/>
      <c r="F350" s="9"/>
      <c r="G350" s="10"/>
      <c r="H350" s="9"/>
      <c r="I350" s="10"/>
      <c r="K350" s="234"/>
      <c r="L350" s="9"/>
      <c r="M350" s="9"/>
      <c r="N350" s="16">
        <f t="shared" si="5"/>
        <v>0</v>
      </c>
      <c r="O350" s="249"/>
    </row>
    <row r="351" spans="1:15" s="13" customFormat="1" ht="15.75">
      <c r="A351" s="28" t="s">
        <v>213</v>
      </c>
      <c r="B351" s="44" t="s">
        <v>214</v>
      </c>
      <c r="C351" s="10"/>
      <c r="D351" s="9"/>
      <c r="E351" s="9"/>
      <c r="F351" s="9"/>
      <c r="G351" s="10"/>
      <c r="H351" s="9"/>
      <c r="I351" s="10"/>
      <c r="K351" s="235">
        <v>1</v>
      </c>
      <c r="L351" s="9"/>
      <c r="M351" s="9"/>
      <c r="N351" s="16">
        <f t="shared" si="5"/>
        <v>0.038461538461538464</v>
      </c>
      <c r="O351" s="595" t="s">
        <v>194</v>
      </c>
    </row>
    <row r="352" spans="1:15" s="13" customFormat="1" ht="15.75">
      <c r="A352" s="3"/>
      <c r="B352" s="18"/>
      <c r="C352" s="10"/>
      <c r="D352" s="9"/>
      <c r="E352" s="9"/>
      <c r="F352" s="9"/>
      <c r="G352" s="10"/>
      <c r="H352" s="9"/>
      <c r="I352" s="10"/>
      <c r="K352" s="234">
        <f>K351*$K$5*$N$3</f>
        <v>4470000</v>
      </c>
      <c r="L352" s="9"/>
      <c r="M352" s="9"/>
      <c r="N352" s="16">
        <f t="shared" si="5"/>
        <v>171923.07692307694</v>
      </c>
      <c r="O352" s="596"/>
    </row>
    <row r="353" spans="1:16" s="13" customFormat="1" ht="15.75" customHeight="1">
      <c r="A353" s="31"/>
      <c r="B353" s="45"/>
      <c r="C353" s="45"/>
      <c r="D353" s="45"/>
      <c r="E353" s="45"/>
      <c r="F353" s="45"/>
      <c r="G353" s="45"/>
      <c r="H353" s="45"/>
      <c r="I353" s="45"/>
      <c r="K353" s="237"/>
      <c r="L353" s="45"/>
      <c r="M353" s="45"/>
      <c r="N353" s="16">
        <f t="shared" si="5"/>
        <v>0</v>
      </c>
      <c r="O353" s="256"/>
      <c r="P353" s="15"/>
    </row>
    <row r="354" spans="1:15" s="13" customFormat="1" ht="15.75">
      <c r="A354" s="28" t="s">
        <v>215</v>
      </c>
      <c r="B354" s="44" t="s">
        <v>195</v>
      </c>
      <c r="C354" s="10"/>
      <c r="D354" s="9"/>
      <c r="E354" s="9"/>
      <c r="F354" s="9"/>
      <c r="G354" s="9"/>
      <c r="H354" s="9"/>
      <c r="I354" s="10"/>
      <c r="K354" s="234"/>
      <c r="L354" s="9"/>
      <c r="M354" s="9"/>
      <c r="N354" s="16">
        <f t="shared" si="5"/>
        <v>0</v>
      </c>
      <c r="O354" s="249"/>
    </row>
    <row r="355" spans="1:15" s="13" customFormat="1" ht="31.5">
      <c r="A355" s="5" t="s">
        <v>43</v>
      </c>
      <c r="B355" s="2" t="s">
        <v>216</v>
      </c>
      <c r="C355" s="10"/>
      <c r="D355" s="9"/>
      <c r="E355" s="9"/>
      <c r="F355" s="9"/>
      <c r="G355" s="10"/>
      <c r="H355" s="9"/>
      <c r="I355" s="10"/>
      <c r="K355" s="235">
        <v>1</v>
      </c>
      <c r="L355" s="9"/>
      <c r="M355" s="9"/>
      <c r="N355" s="16">
        <f t="shared" si="5"/>
        <v>0.038461538461538464</v>
      </c>
      <c r="O355" s="595" t="s">
        <v>194</v>
      </c>
    </row>
    <row r="356" spans="1:15" s="13" customFormat="1" ht="15.75">
      <c r="A356" s="3"/>
      <c r="B356" s="18"/>
      <c r="C356" s="10"/>
      <c r="D356" s="9"/>
      <c r="E356" s="9"/>
      <c r="F356" s="9"/>
      <c r="G356" s="10"/>
      <c r="H356" s="9"/>
      <c r="I356" s="10"/>
      <c r="K356" s="234">
        <f>K355*$K$5*$N$3</f>
        <v>4470000</v>
      </c>
      <c r="L356" s="9"/>
      <c r="M356" s="9"/>
      <c r="N356" s="16">
        <f t="shared" si="5"/>
        <v>171923.07692307694</v>
      </c>
      <c r="O356" s="596"/>
    </row>
    <row r="357" spans="1:15" s="13" customFormat="1" ht="18" customHeight="1">
      <c r="A357" s="3"/>
      <c r="B357" s="2"/>
      <c r="C357" s="10"/>
      <c r="D357" s="9"/>
      <c r="E357" s="9"/>
      <c r="F357" s="9"/>
      <c r="G357" s="9"/>
      <c r="H357" s="9"/>
      <c r="I357" s="10"/>
      <c r="K357" s="234"/>
      <c r="L357" s="9"/>
      <c r="M357" s="9"/>
      <c r="N357" s="16">
        <f t="shared" si="5"/>
        <v>0</v>
      </c>
      <c r="O357" s="249"/>
    </row>
    <row r="358" spans="1:15" s="13" customFormat="1" ht="31.5">
      <c r="A358" s="5" t="s">
        <v>43</v>
      </c>
      <c r="B358" s="2" t="s">
        <v>217</v>
      </c>
      <c r="C358" s="10"/>
      <c r="D358" s="9"/>
      <c r="E358" s="9"/>
      <c r="F358" s="9"/>
      <c r="G358" s="10"/>
      <c r="H358" s="9"/>
      <c r="I358" s="10"/>
      <c r="K358" s="235">
        <v>1</v>
      </c>
      <c r="L358" s="9"/>
      <c r="M358" s="9"/>
      <c r="N358" s="16">
        <f t="shared" si="5"/>
        <v>0.038461538461538464</v>
      </c>
      <c r="O358" s="595" t="s">
        <v>194</v>
      </c>
    </row>
    <row r="359" spans="1:15" s="13" customFormat="1" ht="15.75">
      <c r="A359" s="3"/>
      <c r="B359" s="18"/>
      <c r="C359" s="10"/>
      <c r="D359" s="9"/>
      <c r="E359" s="9"/>
      <c r="F359" s="9"/>
      <c r="G359" s="10"/>
      <c r="H359" s="9"/>
      <c r="I359" s="10"/>
      <c r="K359" s="234">
        <f>K358*$K$5*$N$3</f>
        <v>4470000</v>
      </c>
      <c r="L359" s="9"/>
      <c r="M359" s="9"/>
      <c r="N359" s="16">
        <f t="shared" si="5"/>
        <v>171923.07692307694</v>
      </c>
      <c r="O359" s="596"/>
    </row>
    <row r="360" spans="1:15" s="13" customFormat="1" ht="15.75">
      <c r="A360" s="3"/>
      <c r="B360" s="2"/>
      <c r="C360" s="10"/>
      <c r="D360" s="9"/>
      <c r="E360" s="9"/>
      <c r="F360" s="9"/>
      <c r="G360" s="9"/>
      <c r="H360" s="9"/>
      <c r="I360" s="10"/>
      <c r="K360" s="234"/>
      <c r="L360" s="9"/>
      <c r="M360" s="9"/>
      <c r="N360" s="16">
        <f t="shared" si="5"/>
        <v>0</v>
      </c>
      <c r="O360" s="263"/>
    </row>
    <row r="361" spans="1:15" s="13" customFormat="1" ht="31.5">
      <c r="A361" s="5" t="s">
        <v>43</v>
      </c>
      <c r="B361" s="2" t="s">
        <v>218</v>
      </c>
      <c r="C361" s="10"/>
      <c r="D361" s="9"/>
      <c r="E361" s="9"/>
      <c r="F361" s="9"/>
      <c r="G361" s="10"/>
      <c r="H361" s="9"/>
      <c r="I361" s="10"/>
      <c r="K361" s="235">
        <v>1</v>
      </c>
      <c r="L361" s="9"/>
      <c r="M361" s="9"/>
      <c r="N361" s="16">
        <f t="shared" si="5"/>
        <v>0.038461538461538464</v>
      </c>
      <c r="O361" s="595" t="s">
        <v>194</v>
      </c>
    </row>
    <row r="362" spans="1:15" s="13" customFormat="1" ht="15.75">
      <c r="A362" s="3"/>
      <c r="B362" s="18"/>
      <c r="C362" s="10"/>
      <c r="D362" s="9"/>
      <c r="E362" s="9"/>
      <c r="F362" s="9"/>
      <c r="G362" s="10"/>
      <c r="H362" s="9"/>
      <c r="I362" s="10"/>
      <c r="K362" s="234">
        <f>K361*$K$5*$N$3</f>
        <v>4470000</v>
      </c>
      <c r="L362" s="9"/>
      <c r="M362" s="9"/>
      <c r="N362" s="16">
        <f t="shared" si="5"/>
        <v>171923.07692307694</v>
      </c>
      <c r="O362" s="596"/>
    </row>
    <row r="363" spans="1:15" s="37" customFormat="1" ht="15.75">
      <c r="A363" s="27"/>
      <c r="B363" s="43"/>
      <c r="C363" s="17"/>
      <c r="D363" s="40"/>
      <c r="E363" s="40"/>
      <c r="F363" s="40"/>
      <c r="G363" s="40"/>
      <c r="H363" s="40"/>
      <c r="I363" s="17"/>
      <c r="K363" s="235"/>
      <c r="L363" s="40"/>
      <c r="M363" s="40"/>
      <c r="N363" s="16">
        <f t="shared" si="5"/>
        <v>0</v>
      </c>
      <c r="O363" s="255"/>
    </row>
    <row r="364" spans="1:15" ht="15.75">
      <c r="A364" s="5" t="s">
        <v>43</v>
      </c>
      <c r="B364" s="18" t="s">
        <v>68</v>
      </c>
      <c r="C364" s="10"/>
      <c r="D364" s="9"/>
      <c r="E364" s="9"/>
      <c r="F364" s="9"/>
      <c r="G364" s="10"/>
      <c r="H364" s="10"/>
      <c r="I364" s="10"/>
      <c r="K364" s="235">
        <v>1</v>
      </c>
      <c r="L364" s="9"/>
      <c r="M364" s="9"/>
      <c r="N364" s="16">
        <f t="shared" si="5"/>
        <v>0.038461538461538464</v>
      </c>
      <c r="O364" s="595" t="s">
        <v>194</v>
      </c>
    </row>
    <row r="365" spans="1:15" ht="15.75">
      <c r="A365" s="3"/>
      <c r="B365" s="18"/>
      <c r="C365" s="10"/>
      <c r="D365" s="9"/>
      <c r="E365" s="9"/>
      <c r="F365" s="9"/>
      <c r="G365" s="10"/>
      <c r="H365" s="9"/>
      <c r="I365" s="10"/>
      <c r="K365" s="234">
        <f>K364*$K$5*$N$3</f>
        <v>4470000</v>
      </c>
      <c r="L365" s="9"/>
      <c r="M365" s="9"/>
      <c r="N365" s="16">
        <f t="shared" si="5"/>
        <v>171923.07692307694</v>
      </c>
      <c r="O365" s="596"/>
    </row>
    <row r="366" spans="1:16" s="37" customFormat="1" ht="15.75">
      <c r="A366" s="27"/>
      <c r="B366" s="43"/>
      <c r="C366" s="17"/>
      <c r="D366" s="40"/>
      <c r="E366" s="40"/>
      <c r="F366" s="40"/>
      <c r="G366" s="40"/>
      <c r="H366" s="40"/>
      <c r="I366" s="17"/>
      <c r="K366" s="235"/>
      <c r="L366" s="40"/>
      <c r="M366" s="40"/>
      <c r="N366" s="16">
        <f t="shared" si="5"/>
        <v>0</v>
      </c>
      <c r="O366" s="255"/>
      <c r="P366" s="15"/>
    </row>
    <row r="367" spans="1:15" ht="15.75">
      <c r="A367" s="5" t="s">
        <v>43</v>
      </c>
      <c r="B367" s="18" t="s">
        <v>70</v>
      </c>
      <c r="C367" s="10"/>
      <c r="D367" s="9"/>
      <c r="E367" s="9"/>
      <c r="F367" s="9"/>
      <c r="G367" s="10"/>
      <c r="H367" s="9"/>
      <c r="I367" s="10"/>
      <c r="K367" s="235">
        <v>1</v>
      </c>
      <c r="L367" s="9"/>
      <c r="M367" s="9"/>
      <c r="N367" s="16">
        <f t="shared" si="5"/>
        <v>0.038461538461538464</v>
      </c>
      <c r="O367" s="595" t="s">
        <v>194</v>
      </c>
    </row>
    <row r="368" spans="1:15" ht="15.75">
      <c r="A368" s="3"/>
      <c r="B368" s="18"/>
      <c r="C368" s="10"/>
      <c r="D368" s="9"/>
      <c r="E368" s="9"/>
      <c r="F368" s="9"/>
      <c r="G368" s="10"/>
      <c r="H368" s="9"/>
      <c r="I368" s="10"/>
      <c r="K368" s="234">
        <f>K367*$K$5*$N$3</f>
        <v>4470000</v>
      </c>
      <c r="L368" s="9"/>
      <c r="M368" s="9"/>
      <c r="N368" s="16">
        <f t="shared" si="5"/>
        <v>171923.07692307694</v>
      </c>
      <c r="O368" s="596"/>
    </row>
    <row r="369" spans="1:15" ht="15.75">
      <c r="A369" s="31"/>
      <c r="B369" s="45"/>
      <c r="C369" s="10"/>
      <c r="D369" s="9"/>
      <c r="E369" s="9"/>
      <c r="F369" s="9"/>
      <c r="G369" s="9"/>
      <c r="H369" s="9"/>
      <c r="I369" s="10"/>
      <c r="K369" s="234"/>
      <c r="L369" s="9"/>
      <c r="M369" s="9"/>
      <c r="N369" s="16">
        <f t="shared" si="5"/>
        <v>0</v>
      </c>
      <c r="O369" s="249"/>
    </row>
    <row r="370" spans="1:15" ht="15.75">
      <c r="A370" s="5" t="s">
        <v>43</v>
      </c>
      <c r="B370" s="18" t="s">
        <v>115</v>
      </c>
      <c r="C370" s="10"/>
      <c r="D370" s="9"/>
      <c r="E370" s="9"/>
      <c r="F370" s="9"/>
      <c r="G370" s="10"/>
      <c r="H370" s="10"/>
      <c r="I370" s="10"/>
      <c r="K370" s="235">
        <v>1</v>
      </c>
      <c r="L370" s="9"/>
      <c r="M370" s="9"/>
      <c r="N370" s="16">
        <f t="shared" si="5"/>
        <v>0.038461538461538464</v>
      </c>
      <c r="O370" s="595" t="s">
        <v>194</v>
      </c>
    </row>
    <row r="371" spans="1:15" ht="15.75">
      <c r="A371" s="3"/>
      <c r="B371" s="18"/>
      <c r="C371" s="10"/>
      <c r="D371" s="9"/>
      <c r="E371" s="9"/>
      <c r="F371" s="9"/>
      <c r="G371" s="10"/>
      <c r="H371" s="9"/>
      <c r="I371" s="10"/>
      <c r="K371" s="234">
        <f>K370*$K$5*$N$3</f>
        <v>4470000</v>
      </c>
      <c r="L371" s="9"/>
      <c r="M371" s="9"/>
      <c r="N371" s="16">
        <f t="shared" si="5"/>
        <v>171923.07692307694</v>
      </c>
      <c r="O371" s="596"/>
    </row>
    <row r="372" spans="1:15" ht="15.75">
      <c r="A372" s="31"/>
      <c r="B372" s="45"/>
      <c r="C372" s="10"/>
      <c r="D372" s="9"/>
      <c r="E372" s="9"/>
      <c r="F372" s="9"/>
      <c r="G372" s="10"/>
      <c r="H372" s="9"/>
      <c r="I372" s="10"/>
      <c r="K372" s="234"/>
      <c r="L372" s="9"/>
      <c r="M372" s="9"/>
      <c r="N372" s="16">
        <f t="shared" si="5"/>
        <v>0</v>
      </c>
      <c r="O372" s="249"/>
    </row>
    <row r="373" spans="1:15" ht="15.75">
      <c r="A373" s="5" t="s">
        <v>43</v>
      </c>
      <c r="B373" s="18" t="s">
        <v>170</v>
      </c>
      <c r="C373" s="10"/>
      <c r="D373" s="9"/>
      <c r="E373" s="9"/>
      <c r="F373" s="9"/>
      <c r="G373" s="10"/>
      <c r="H373" s="9"/>
      <c r="I373" s="10"/>
      <c r="K373" s="235">
        <v>1</v>
      </c>
      <c r="L373" s="9"/>
      <c r="M373" s="9"/>
      <c r="N373" s="16">
        <f t="shared" si="5"/>
        <v>0.038461538461538464</v>
      </c>
      <c r="O373" s="595" t="s">
        <v>194</v>
      </c>
    </row>
    <row r="374" spans="1:15" ht="15.75">
      <c r="A374" s="3"/>
      <c r="B374" s="18"/>
      <c r="C374" s="10"/>
      <c r="D374" s="9"/>
      <c r="E374" s="9"/>
      <c r="F374" s="9"/>
      <c r="G374" s="10"/>
      <c r="H374" s="9"/>
      <c r="I374" s="10"/>
      <c r="K374" s="234">
        <f>K373*$K$5*$N$3</f>
        <v>4470000</v>
      </c>
      <c r="L374" s="9"/>
      <c r="M374" s="9"/>
      <c r="N374" s="16">
        <f t="shared" si="5"/>
        <v>171923.07692307694</v>
      </c>
      <c r="O374" s="596"/>
    </row>
    <row r="375" spans="1:15" s="112" customFormat="1" ht="15.75">
      <c r="A375" s="102"/>
      <c r="B375" s="113"/>
      <c r="C375" s="110"/>
      <c r="D375" s="111"/>
      <c r="E375" s="111"/>
      <c r="F375" s="110"/>
      <c r="G375" s="110"/>
      <c r="H375" s="110"/>
      <c r="I375" s="110"/>
      <c r="K375" s="238"/>
      <c r="L375" s="111"/>
      <c r="M375" s="111"/>
      <c r="N375" s="16">
        <f t="shared" si="5"/>
        <v>0</v>
      </c>
      <c r="O375" s="267"/>
    </row>
    <row r="376" spans="1:15" ht="15.75">
      <c r="A376" s="5" t="s">
        <v>43</v>
      </c>
      <c r="B376" s="18" t="s">
        <v>171</v>
      </c>
      <c r="C376" s="22"/>
      <c r="D376" s="22"/>
      <c r="E376" s="24"/>
      <c r="F376" s="22"/>
      <c r="G376" s="22"/>
      <c r="H376" s="22"/>
      <c r="I376" s="22"/>
      <c r="K376" s="235">
        <v>1</v>
      </c>
      <c r="L376" s="9"/>
      <c r="M376" s="9"/>
      <c r="N376" s="16">
        <f t="shared" si="5"/>
        <v>0.038461538461538464</v>
      </c>
      <c r="O376" s="595" t="s">
        <v>194</v>
      </c>
    </row>
    <row r="377" spans="1:15" ht="15.75">
      <c r="A377" s="3"/>
      <c r="B377" s="25"/>
      <c r="C377" s="22"/>
      <c r="D377" s="22"/>
      <c r="E377" s="9"/>
      <c r="F377" s="22"/>
      <c r="G377" s="22"/>
      <c r="H377" s="22"/>
      <c r="I377" s="22"/>
      <c r="K377" s="234">
        <f>K376*$K$5*$N$3</f>
        <v>4470000</v>
      </c>
      <c r="L377" s="9"/>
      <c r="M377" s="9"/>
      <c r="N377" s="16">
        <f t="shared" si="5"/>
        <v>171923.07692307694</v>
      </c>
      <c r="O377" s="596"/>
    </row>
    <row r="378" spans="1:15" ht="16.5" customHeight="1">
      <c r="A378" s="3"/>
      <c r="B378" s="48"/>
      <c r="C378" s="22"/>
      <c r="D378" s="22"/>
      <c r="E378" s="22"/>
      <c r="F378" s="22"/>
      <c r="G378" s="22"/>
      <c r="H378" s="22"/>
      <c r="I378" s="22"/>
      <c r="K378" s="180"/>
      <c r="L378" s="22"/>
      <c r="M378" s="22"/>
      <c r="N378" s="16">
        <f t="shared" si="5"/>
        <v>0</v>
      </c>
      <c r="O378" s="252"/>
    </row>
    <row r="379" spans="1:16" s="37" customFormat="1" ht="15.75">
      <c r="A379" s="5" t="s">
        <v>43</v>
      </c>
      <c r="B379" s="18" t="s">
        <v>77</v>
      </c>
      <c r="C379" s="23"/>
      <c r="D379" s="23"/>
      <c r="E379" s="66"/>
      <c r="F379" s="23"/>
      <c r="G379" s="40"/>
      <c r="H379" s="23"/>
      <c r="I379" s="23"/>
      <c r="K379" s="235">
        <v>1</v>
      </c>
      <c r="L379" s="9"/>
      <c r="M379" s="9"/>
      <c r="N379" s="16">
        <f t="shared" si="5"/>
        <v>0.038461538461538464</v>
      </c>
      <c r="O379" s="595" t="s">
        <v>194</v>
      </c>
      <c r="P379" s="15"/>
    </row>
    <row r="380" spans="1:15" s="37" customFormat="1" ht="15.75">
      <c r="A380" s="28"/>
      <c r="B380" s="44"/>
      <c r="C380" s="23"/>
      <c r="D380" s="23"/>
      <c r="E380" s="40"/>
      <c r="F380" s="23"/>
      <c r="G380" s="17"/>
      <c r="H380" s="23"/>
      <c r="I380" s="23"/>
      <c r="K380" s="234">
        <f>K379*$K$5*$N$3</f>
        <v>4470000</v>
      </c>
      <c r="L380" s="9"/>
      <c r="M380" s="9"/>
      <c r="N380" s="16">
        <f t="shared" si="5"/>
        <v>171923.07692307694</v>
      </c>
      <c r="O380" s="596"/>
    </row>
    <row r="381" spans="1:15" ht="15.75">
      <c r="A381" s="3"/>
      <c r="B381" s="2"/>
      <c r="C381" s="22"/>
      <c r="D381" s="22"/>
      <c r="E381" s="22"/>
      <c r="F381" s="22"/>
      <c r="G381" s="22"/>
      <c r="H381" s="22"/>
      <c r="I381" s="22"/>
      <c r="K381" s="180"/>
      <c r="L381" s="22"/>
      <c r="M381" s="22"/>
      <c r="N381" s="16">
        <f t="shared" si="5"/>
        <v>0</v>
      </c>
      <c r="O381" s="252"/>
    </row>
    <row r="382" spans="1:16" s="37" customFormat="1" ht="15.75">
      <c r="A382" s="28" t="s">
        <v>219</v>
      </c>
      <c r="B382" s="44" t="s">
        <v>78</v>
      </c>
      <c r="C382" s="23"/>
      <c r="D382" s="23"/>
      <c r="E382" s="66"/>
      <c r="F382" s="23"/>
      <c r="G382" s="40"/>
      <c r="H382" s="40"/>
      <c r="I382" s="23"/>
      <c r="K382" s="239"/>
      <c r="L382" s="23"/>
      <c r="M382" s="23"/>
      <c r="N382" s="16">
        <f t="shared" si="5"/>
        <v>0</v>
      </c>
      <c r="O382" s="255"/>
      <c r="P382" s="15"/>
    </row>
    <row r="383" spans="1:15" ht="31.5">
      <c r="A383" s="5" t="s">
        <v>43</v>
      </c>
      <c r="B383" s="44" t="s">
        <v>220</v>
      </c>
      <c r="C383" s="22"/>
      <c r="D383" s="22"/>
      <c r="E383" s="9"/>
      <c r="F383" s="22"/>
      <c r="G383" s="10"/>
      <c r="H383" s="10"/>
      <c r="I383" s="22"/>
      <c r="K383" s="235">
        <v>1</v>
      </c>
      <c r="L383" s="9"/>
      <c r="M383" s="9"/>
      <c r="N383" s="16">
        <f t="shared" si="5"/>
        <v>0.038461538461538464</v>
      </c>
      <c r="O383" s="595" t="s">
        <v>194</v>
      </c>
    </row>
    <row r="384" spans="1:15" ht="15.75">
      <c r="A384" s="31"/>
      <c r="B384" s="45"/>
      <c r="C384" s="22"/>
      <c r="D384" s="22"/>
      <c r="E384" s="22"/>
      <c r="F384" s="22"/>
      <c r="G384" s="22"/>
      <c r="H384" s="22"/>
      <c r="I384" s="22"/>
      <c r="K384" s="234">
        <f>K383*$K$5*$N$3</f>
        <v>4470000</v>
      </c>
      <c r="L384" s="9"/>
      <c r="M384" s="9"/>
      <c r="N384" s="16">
        <f t="shared" si="5"/>
        <v>171923.07692307694</v>
      </c>
      <c r="O384" s="596"/>
    </row>
    <row r="385" spans="1:15" ht="14.25" customHeight="1">
      <c r="A385" s="6"/>
      <c r="B385" s="45"/>
      <c r="C385" s="2"/>
      <c r="D385" s="2"/>
      <c r="E385" s="2"/>
      <c r="F385" s="2"/>
      <c r="G385" s="2"/>
      <c r="H385" s="2"/>
      <c r="I385" s="2"/>
      <c r="K385" s="240"/>
      <c r="L385" s="2"/>
      <c r="M385" s="2"/>
      <c r="N385" s="16">
        <f t="shared" si="5"/>
        <v>0</v>
      </c>
      <c r="O385" s="248"/>
    </row>
    <row r="386" spans="1:15" ht="31.5">
      <c r="A386" s="5" t="s">
        <v>43</v>
      </c>
      <c r="B386" s="44" t="s">
        <v>221</v>
      </c>
      <c r="C386" s="22"/>
      <c r="D386" s="22"/>
      <c r="E386" s="22"/>
      <c r="F386" s="9"/>
      <c r="G386" s="22"/>
      <c r="H386" s="22"/>
      <c r="I386" s="22"/>
      <c r="K386" s="235">
        <v>1</v>
      </c>
      <c r="L386" s="9"/>
      <c r="M386" s="9"/>
      <c r="N386" s="16">
        <f t="shared" si="5"/>
        <v>0.038461538461538464</v>
      </c>
      <c r="O386" s="595" t="s">
        <v>194</v>
      </c>
    </row>
    <row r="387" spans="1:15" ht="15.75">
      <c r="A387" s="3"/>
      <c r="B387" s="18"/>
      <c r="C387" s="22"/>
      <c r="D387" s="22"/>
      <c r="E387" s="22"/>
      <c r="F387" s="10"/>
      <c r="G387" s="22"/>
      <c r="H387" s="22"/>
      <c r="I387" s="22"/>
      <c r="K387" s="234">
        <f>K386*$K$5*$N$3</f>
        <v>4470000</v>
      </c>
      <c r="L387" s="9"/>
      <c r="M387" s="9"/>
      <c r="N387" s="16">
        <f t="shared" si="5"/>
        <v>171923.07692307694</v>
      </c>
      <c r="O387" s="596"/>
    </row>
    <row r="388" spans="1:15" ht="15.75">
      <c r="A388" s="3"/>
      <c r="B388" s="18"/>
      <c r="C388" s="22"/>
      <c r="D388" s="22"/>
      <c r="E388" s="22"/>
      <c r="F388" s="22"/>
      <c r="G388" s="22"/>
      <c r="H388" s="22"/>
      <c r="I388" s="22"/>
      <c r="K388" s="180"/>
      <c r="L388" s="22"/>
      <c r="M388" s="22"/>
      <c r="N388" s="16">
        <f t="shared" si="5"/>
        <v>0</v>
      </c>
      <c r="O388" s="252"/>
    </row>
    <row r="389" spans="1:15" ht="31.5">
      <c r="A389" s="5" t="s">
        <v>43</v>
      </c>
      <c r="B389" s="44" t="s">
        <v>479</v>
      </c>
      <c r="C389" s="22"/>
      <c r="D389" s="22"/>
      <c r="E389" s="22"/>
      <c r="F389" s="9"/>
      <c r="G389" s="22"/>
      <c r="H389" s="22"/>
      <c r="I389" s="22"/>
      <c r="K389" s="235">
        <v>1</v>
      </c>
      <c r="L389" s="9"/>
      <c r="M389" s="9"/>
      <c r="N389" s="16">
        <f t="shared" si="5"/>
        <v>0.038461538461538464</v>
      </c>
      <c r="O389" s="595" t="s">
        <v>194</v>
      </c>
    </row>
    <row r="390" spans="1:15" ht="15.75">
      <c r="A390" s="3"/>
      <c r="B390" s="18"/>
      <c r="C390" s="22"/>
      <c r="D390" s="22"/>
      <c r="E390" s="22"/>
      <c r="F390" s="10"/>
      <c r="G390" s="22"/>
      <c r="H390" s="22"/>
      <c r="I390" s="22"/>
      <c r="K390" s="234">
        <f>K389*$K$5*$N$3</f>
        <v>4470000</v>
      </c>
      <c r="L390" s="9"/>
      <c r="M390" s="9"/>
      <c r="N390" s="16">
        <f t="shared" si="5"/>
        <v>171923.07692307694</v>
      </c>
      <c r="O390" s="596"/>
    </row>
    <row r="391" spans="1:15" ht="15.75">
      <c r="A391" s="3"/>
      <c r="B391" s="18"/>
      <c r="C391" s="22"/>
      <c r="D391" s="22"/>
      <c r="E391" s="22"/>
      <c r="F391" s="22"/>
      <c r="G391" s="22"/>
      <c r="H391" s="22"/>
      <c r="I391" s="22"/>
      <c r="K391" s="180"/>
      <c r="L391" s="22"/>
      <c r="M391" s="22"/>
      <c r="N391" s="16">
        <f t="shared" si="5"/>
        <v>0</v>
      </c>
      <c r="O391" s="252"/>
    </row>
    <row r="392" spans="1:15" ht="31.5">
      <c r="A392" s="5" t="s">
        <v>43</v>
      </c>
      <c r="B392" s="44" t="s">
        <v>222</v>
      </c>
      <c r="C392" s="22"/>
      <c r="D392" s="22"/>
      <c r="E392" s="22"/>
      <c r="F392" s="9"/>
      <c r="G392" s="22"/>
      <c r="H392" s="22"/>
      <c r="I392" s="22"/>
      <c r="K392" s="235">
        <v>1</v>
      </c>
      <c r="L392" s="9"/>
      <c r="M392" s="9"/>
      <c r="N392" s="16">
        <f t="shared" si="5"/>
        <v>0.038461538461538464</v>
      </c>
      <c r="O392" s="595" t="s">
        <v>194</v>
      </c>
    </row>
    <row r="393" spans="1:15" s="37" customFormat="1" ht="15.75">
      <c r="A393" s="3"/>
      <c r="B393" s="18"/>
      <c r="C393" s="22"/>
      <c r="D393" s="22"/>
      <c r="E393" s="22"/>
      <c r="F393" s="10"/>
      <c r="G393" s="22"/>
      <c r="H393" s="22"/>
      <c r="I393" s="22"/>
      <c r="K393" s="234">
        <f>K392*$K$5*$N$3</f>
        <v>4470000</v>
      </c>
      <c r="L393" s="9"/>
      <c r="M393" s="9"/>
      <c r="N393" s="16">
        <f t="shared" si="5"/>
        <v>171923.07692307694</v>
      </c>
      <c r="O393" s="596"/>
    </row>
    <row r="394" spans="1:15" ht="15.75">
      <c r="A394" s="3"/>
      <c r="B394" s="2"/>
      <c r="C394" s="22"/>
      <c r="D394" s="22"/>
      <c r="E394" s="9"/>
      <c r="F394" s="22"/>
      <c r="G394" s="10"/>
      <c r="H394" s="22"/>
      <c r="I394" s="22"/>
      <c r="J394" s="22"/>
      <c r="K394" s="22"/>
      <c r="L394" s="22"/>
      <c r="M394" s="22"/>
      <c r="N394" s="16">
        <f t="shared" si="5"/>
        <v>0</v>
      </c>
      <c r="O394" s="262"/>
    </row>
    <row r="395" spans="1:15" ht="15.75">
      <c r="A395" s="28" t="s">
        <v>223</v>
      </c>
      <c r="B395" s="2" t="s">
        <v>90</v>
      </c>
      <c r="C395" s="22"/>
      <c r="D395" s="22"/>
      <c r="E395" s="22"/>
      <c r="F395" s="22"/>
      <c r="G395" s="22"/>
      <c r="H395" s="22"/>
      <c r="I395" s="22"/>
      <c r="J395" s="40">
        <v>1</v>
      </c>
      <c r="K395" s="22"/>
      <c r="L395" s="22"/>
      <c r="M395" s="22"/>
      <c r="N395" s="16">
        <f t="shared" si="5"/>
        <v>0.038461538461538464</v>
      </c>
      <c r="O395" s="595" t="s">
        <v>224</v>
      </c>
    </row>
    <row r="396" spans="1:15" ht="15.75">
      <c r="A396" s="3"/>
      <c r="B396" s="2"/>
      <c r="C396" s="22"/>
      <c r="D396" s="22"/>
      <c r="E396" s="66"/>
      <c r="F396" s="22"/>
      <c r="G396" s="9"/>
      <c r="H396" s="22"/>
      <c r="I396" s="22"/>
      <c r="J396" s="9">
        <f>J395*$J$5*$N$3</f>
        <v>3978300</v>
      </c>
      <c r="K396" s="22"/>
      <c r="L396" s="22"/>
      <c r="M396" s="22"/>
      <c r="N396" s="16">
        <f aca="true" t="shared" si="6" ref="N396:N459">SUM(C396:M396)/26</f>
        <v>153011.53846153847</v>
      </c>
      <c r="O396" s="596"/>
    </row>
    <row r="397" spans="1:15" ht="15.75">
      <c r="A397" s="3"/>
      <c r="B397" s="2"/>
      <c r="C397" s="22"/>
      <c r="D397" s="22"/>
      <c r="E397" s="9"/>
      <c r="F397" s="22"/>
      <c r="G397" s="10"/>
      <c r="H397" s="22"/>
      <c r="I397" s="22"/>
      <c r="J397" s="22"/>
      <c r="K397" s="22"/>
      <c r="L397" s="22"/>
      <c r="M397" s="22"/>
      <c r="N397" s="16">
        <f t="shared" si="6"/>
        <v>0</v>
      </c>
      <c r="O397" s="261"/>
    </row>
    <row r="398" spans="1:15" ht="15.75">
      <c r="A398" s="28" t="s">
        <v>225</v>
      </c>
      <c r="B398" s="2" t="s">
        <v>92</v>
      </c>
      <c r="C398" s="22"/>
      <c r="D398" s="22"/>
      <c r="E398" s="22"/>
      <c r="F398" s="22"/>
      <c r="G398" s="22"/>
      <c r="H398" s="22"/>
      <c r="I398" s="22"/>
      <c r="K398" s="235">
        <v>1</v>
      </c>
      <c r="L398" s="9"/>
      <c r="M398" s="9"/>
      <c r="N398" s="16">
        <f t="shared" si="6"/>
        <v>0.038461538461538464</v>
      </c>
      <c r="O398" s="595" t="s">
        <v>194</v>
      </c>
    </row>
    <row r="399" spans="1:15" ht="15.75">
      <c r="A399" s="31"/>
      <c r="B399" s="45"/>
      <c r="C399" s="22"/>
      <c r="D399" s="22"/>
      <c r="E399" s="24"/>
      <c r="F399" s="22"/>
      <c r="G399" s="22"/>
      <c r="H399" s="22"/>
      <c r="I399" s="22"/>
      <c r="K399" s="234">
        <f>K398*$K$5*$N$3</f>
        <v>4470000</v>
      </c>
      <c r="L399" s="9"/>
      <c r="M399" s="9"/>
      <c r="N399" s="16">
        <f t="shared" si="6"/>
        <v>171923.07692307694</v>
      </c>
      <c r="O399" s="596"/>
    </row>
    <row r="400" spans="1:15" ht="15.75">
      <c r="A400" s="3"/>
      <c r="B400" s="2"/>
      <c r="C400" s="22"/>
      <c r="D400" s="22"/>
      <c r="E400" s="9"/>
      <c r="F400" s="22"/>
      <c r="G400" s="22"/>
      <c r="H400" s="22"/>
      <c r="I400" s="22"/>
      <c r="J400" s="22"/>
      <c r="K400" s="22"/>
      <c r="L400" s="22"/>
      <c r="M400" s="22"/>
      <c r="N400" s="16">
        <f t="shared" si="6"/>
        <v>0</v>
      </c>
      <c r="O400" s="252"/>
    </row>
    <row r="401" spans="1:15" ht="15.75">
      <c r="A401" s="31" t="s">
        <v>226</v>
      </c>
      <c r="B401" s="45" t="s">
        <v>227</v>
      </c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16">
        <f t="shared" si="6"/>
        <v>0</v>
      </c>
      <c r="O401" s="252"/>
    </row>
    <row r="402" spans="1:15" s="37" customFormat="1" ht="15.75">
      <c r="A402" s="28" t="s">
        <v>228</v>
      </c>
      <c r="B402" s="39" t="s">
        <v>94</v>
      </c>
      <c r="C402" s="23"/>
      <c r="D402" s="23"/>
      <c r="E402" s="23"/>
      <c r="F402" s="23"/>
      <c r="G402" s="40"/>
      <c r="H402" s="40"/>
      <c r="I402" s="23"/>
      <c r="J402" s="23"/>
      <c r="K402" s="23"/>
      <c r="L402" s="40"/>
      <c r="M402" s="23"/>
      <c r="N402" s="16">
        <f t="shared" si="6"/>
        <v>0</v>
      </c>
      <c r="O402" s="247"/>
    </row>
    <row r="403" spans="1:16" ht="15.75">
      <c r="A403" s="5" t="s">
        <v>43</v>
      </c>
      <c r="B403" s="39" t="s">
        <v>99</v>
      </c>
      <c r="C403" s="22"/>
      <c r="D403" s="22"/>
      <c r="E403" s="24"/>
      <c r="F403" s="22"/>
      <c r="G403" s="22"/>
      <c r="H403" s="9"/>
      <c r="I403" s="22"/>
      <c r="K403" s="22"/>
      <c r="L403" s="234">
        <v>1</v>
      </c>
      <c r="M403" s="23"/>
      <c r="N403" s="16">
        <f t="shared" si="6"/>
        <v>0.038461538461538464</v>
      </c>
      <c r="O403" s="595" t="s">
        <v>548</v>
      </c>
      <c r="P403" s="37"/>
    </row>
    <row r="404" spans="1:15" ht="15.75">
      <c r="A404" s="31"/>
      <c r="B404" s="2"/>
      <c r="C404" s="22"/>
      <c r="D404" s="22"/>
      <c r="E404" s="9"/>
      <c r="F404" s="22"/>
      <c r="G404" s="22"/>
      <c r="H404" s="10"/>
      <c r="I404" s="22"/>
      <c r="K404" s="22"/>
      <c r="L404" s="234">
        <f>L403*$L$5*$N$3</f>
        <v>4961700</v>
      </c>
      <c r="M404" s="22"/>
      <c r="N404" s="16">
        <f t="shared" si="6"/>
        <v>190834.61538461538</v>
      </c>
      <c r="O404" s="596"/>
    </row>
    <row r="405" spans="1:15" ht="15.75">
      <c r="A405" s="31"/>
      <c r="B405" s="2"/>
      <c r="C405" s="22"/>
      <c r="D405" s="22"/>
      <c r="E405" s="22"/>
      <c r="F405" s="22"/>
      <c r="G405" s="22"/>
      <c r="H405" s="22"/>
      <c r="I405" s="22"/>
      <c r="K405" s="22"/>
      <c r="L405" s="180"/>
      <c r="M405" s="22"/>
      <c r="N405" s="16">
        <f t="shared" si="6"/>
        <v>0</v>
      </c>
      <c r="O405" s="252"/>
    </row>
    <row r="406" spans="1:15" ht="15.75">
      <c r="A406" s="5" t="s">
        <v>43</v>
      </c>
      <c r="B406" s="39" t="s">
        <v>229</v>
      </c>
      <c r="C406" s="22"/>
      <c r="D406" s="22"/>
      <c r="E406" s="24"/>
      <c r="F406" s="22"/>
      <c r="G406" s="22"/>
      <c r="H406" s="22"/>
      <c r="I406" s="22"/>
      <c r="K406" s="22"/>
      <c r="L406" s="234">
        <v>1</v>
      </c>
      <c r="M406" s="23"/>
      <c r="N406" s="16">
        <f t="shared" si="6"/>
        <v>0.038461538461538464</v>
      </c>
      <c r="O406" s="595" t="s">
        <v>548</v>
      </c>
    </row>
    <row r="407" spans="1:15" ht="15.75">
      <c r="A407" s="31"/>
      <c r="B407" s="45"/>
      <c r="C407" s="22"/>
      <c r="D407" s="22"/>
      <c r="E407" s="9"/>
      <c r="F407" s="22"/>
      <c r="G407" s="22"/>
      <c r="H407" s="22"/>
      <c r="I407" s="22"/>
      <c r="K407" s="22"/>
      <c r="L407" s="234">
        <f>L406*$L$5*$N$3</f>
        <v>4961700</v>
      </c>
      <c r="M407" s="22"/>
      <c r="N407" s="16">
        <f t="shared" si="6"/>
        <v>190834.61538461538</v>
      </c>
      <c r="O407" s="596"/>
    </row>
    <row r="408" spans="1:15" ht="15.75">
      <c r="A408" s="31"/>
      <c r="B408" s="45"/>
      <c r="C408" s="22"/>
      <c r="D408" s="22"/>
      <c r="E408" s="22"/>
      <c r="F408" s="22"/>
      <c r="G408" s="22"/>
      <c r="H408" s="22"/>
      <c r="I408" s="22"/>
      <c r="K408" s="22"/>
      <c r="L408" s="180"/>
      <c r="M408" s="22"/>
      <c r="N408" s="16">
        <f t="shared" si="6"/>
        <v>0</v>
      </c>
      <c r="O408" s="252"/>
    </row>
    <row r="409" spans="1:16" s="37" customFormat="1" ht="15.75">
      <c r="A409" s="5" t="s">
        <v>43</v>
      </c>
      <c r="B409" s="39" t="s">
        <v>230</v>
      </c>
      <c r="C409" s="23"/>
      <c r="D409" s="23"/>
      <c r="E409" s="66"/>
      <c r="F409" s="40"/>
      <c r="G409" s="40"/>
      <c r="H409" s="23"/>
      <c r="I409" s="23"/>
      <c r="K409" s="23"/>
      <c r="L409" s="234">
        <v>1</v>
      </c>
      <c r="M409" s="23"/>
      <c r="N409" s="16">
        <f t="shared" si="6"/>
        <v>0.038461538461538464</v>
      </c>
      <c r="O409" s="595" t="s">
        <v>548</v>
      </c>
      <c r="P409" s="15"/>
    </row>
    <row r="410" spans="1:15" ht="15.75">
      <c r="A410" s="3"/>
      <c r="B410" s="2"/>
      <c r="C410" s="22"/>
      <c r="D410" s="22"/>
      <c r="E410" s="9"/>
      <c r="F410" s="10"/>
      <c r="G410" s="10"/>
      <c r="H410" s="22"/>
      <c r="I410" s="22"/>
      <c r="K410" s="22"/>
      <c r="L410" s="234">
        <f>L409*$L$5*$N$3</f>
        <v>4961700</v>
      </c>
      <c r="M410" s="22"/>
      <c r="N410" s="16">
        <f t="shared" si="6"/>
        <v>190834.61538461538</v>
      </c>
      <c r="O410" s="596"/>
    </row>
    <row r="411" spans="1:15" ht="15.75">
      <c r="A411" s="3"/>
      <c r="B411" s="2"/>
      <c r="C411" s="22"/>
      <c r="D411" s="22"/>
      <c r="E411" s="22"/>
      <c r="F411" s="22"/>
      <c r="G411" s="22"/>
      <c r="H411" s="22"/>
      <c r="I411" s="22"/>
      <c r="K411" s="22"/>
      <c r="L411" s="180"/>
      <c r="M411" s="22"/>
      <c r="N411" s="16">
        <f t="shared" si="6"/>
        <v>0</v>
      </c>
      <c r="O411" s="252"/>
    </row>
    <row r="412" spans="1:15" ht="15.75">
      <c r="A412" s="28" t="s">
        <v>231</v>
      </c>
      <c r="B412" s="39" t="s">
        <v>206</v>
      </c>
      <c r="C412" s="22"/>
      <c r="D412" s="22"/>
      <c r="E412" s="24"/>
      <c r="F412" s="22"/>
      <c r="G412" s="40"/>
      <c r="H412" s="22"/>
      <c r="I412" s="22"/>
      <c r="K412" s="22"/>
      <c r="L412" s="180"/>
      <c r="M412" s="22"/>
      <c r="N412" s="16">
        <f t="shared" si="6"/>
        <v>0</v>
      </c>
      <c r="O412" s="263"/>
    </row>
    <row r="413" spans="1:15" ht="15.75">
      <c r="A413" s="5" t="s">
        <v>43</v>
      </c>
      <c r="B413" s="39" t="s">
        <v>214</v>
      </c>
      <c r="C413" s="22"/>
      <c r="D413" s="22"/>
      <c r="E413" s="9"/>
      <c r="F413" s="22"/>
      <c r="G413" s="10"/>
      <c r="H413" s="22"/>
      <c r="I413" s="22"/>
      <c r="K413" s="22"/>
      <c r="L413" s="234">
        <v>1</v>
      </c>
      <c r="M413" s="23"/>
      <c r="N413" s="16">
        <f t="shared" si="6"/>
        <v>0.038461538461538464</v>
      </c>
      <c r="O413" s="595" t="s">
        <v>548</v>
      </c>
    </row>
    <row r="414" spans="1:15" ht="15.75">
      <c r="A414" s="31"/>
      <c r="B414" s="45"/>
      <c r="C414" s="22"/>
      <c r="D414" s="22"/>
      <c r="E414" s="22"/>
      <c r="F414" s="22"/>
      <c r="G414" s="22"/>
      <c r="H414" s="22"/>
      <c r="I414" s="22"/>
      <c r="K414" s="22"/>
      <c r="L414" s="234">
        <f>L413*$L$5*$N$3</f>
        <v>4961700</v>
      </c>
      <c r="M414" s="22"/>
      <c r="N414" s="16">
        <f t="shared" si="6"/>
        <v>190834.61538461538</v>
      </c>
      <c r="O414" s="596"/>
    </row>
    <row r="415" spans="1:15" ht="15.75">
      <c r="A415" s="31"/>
      <c r="B415" s="45"/>
      <c r="C415" s="22"/>
      <c r="D415" s="22"/>
      <c r="E415" s="24"/>
      <c r="F415" s="22"/>
      <c r="G415" s="22"/>
      <c r="H415" s="22"/>
      <c r="I415" s="22"/>
      <c r="K415" s="22"/>
      <c r="L415" s="180"/>
      <c r="M415" s="22"/>
      <c r="N415" s="16">
        <f t="shared" si="6"/>
        <v>0</v>
      </c>
      <c r="O415" s="249"/>
    </row>
    <row r="416" spans="1:15" ht="15.75">
      <c r="A416" s="5" t="s">
        <v>43</v>
      </c>
      <c r="B416" s="39" t="s">
        <v>232</v>
      </c>
      <c r="C416" s="22"/>
      <c r="D416" s="22"/>
      <c r="E416" s="9"/>
      <c r="F416" s="22"/>
      <c r="G416" s="22"/>
      <c r="H416" s="22"/>
      <c r="I416" s="22"/>
      <c r="K416" s="22"/>
      <c r="L416" s="234">
        <v>1</v>
      </c>
      <c r="M416" s="23"/>
      <c r="N416" s="16">
        <f t="shared" si="6"/>
        <v>0.038461538461538464</v>
      </c>
      <c r="O416" s="595" t="s">
        <v>548</v>
      </c>
    </row>
    <row r="417" spans="1:15" s="13" customFormat="1" ht="15.75">
      <c r="A417" s="3"/>
      <c r="B417" s="18"/>
      <c r="C417" s="10"/>
      <c r="D417" s="9"/>
      <c r="E417" s="9"/>
      <c r="F417" s="10"/>
      <c r="G417" s="10"/>
      <c r="H417" s="10"/>
      <c r="I417" s="10"/>
      <c r="K417" s="9"/>
      <c r="L417" s="234">
        <f>L416*$L$5*$N$3</f>
        <v>4961700</v>
      </c>
      <c r="M417" s="22"/>
      <c r="N417" s="16">
        <f t="shared" si="6"/>
        <v>190834.61538461538</v>
      </c>
      <c r="O417" s="596"/>
    </row>
    <row r="418" spans="1:15" s="117" customFormat="1" ht="15.75">
      <c r="A418" s="85"/>
      <c r="B418" s="86"/>
      <c r="C418" s="116"/>
      <c r="D418" s="116"/>
      <c r="E418" s="116"/>
      <c r="F418" s="116"/>
      <c r="G418" s="116"/>
      <c r="H418" s="116"/>
      <c r="I418" s="116"/>
      <c r="K418" s="116"/>
      <c r="L418" s="241"/>
      <c r="M418" s="116"/>
      <c r="N418" s="16">
        <f t="shared" si="6"/>
        <v>0</v>
      </c>
      <c r="O418" s="268"/>
    </row>
    <row r="419" spans="1:16" s="42" customFormat="1" ht="15.75">
      <c r="A419" s="28" t="s">
        <v>233</v>
      </c>
      <c r="B419" s="39" t="s">
        <v>207</v>
      </c>
      <c r="C419" s="17"/>
      <c r="D419" s="40"/>
      <c r="E419" s="40"/>
      <c r="F419" s="40"/>
      <c r="G419" s="40"/>
      <c r="H419" s="40"/>
      <c r="I419" s="17"/>
      <c r="K419" s="40"/>
      <c r="L419" s="235"/>
      <c r="M419" s="40"/>
      <c r="N419" s="16">
        <f t="shared" si="6"/>
        <v>0</v>
      </c>
      <c r="O419" s="255"/>
      <c r="P419" s="15"/>
    </row>
    <row r="420" spans="1:15" s="13" customFormat="1" ht="15.75">
      <c r="A420" s="5" t="s">
        <v>43</v>
      </c>
      <c r="B420" s="39" t="s">
        <v>234</v>
      </c>
      <c r="C420" s="10"/>
      <c r="D420" s="9"/>
      <c r="E420" s="9"/>
      <c r="F420" s="9"/>
      <c r="G420" s="10"/>
      <c r="H420" s="10"/>
      <c r="I420" s="10"/>
      <c r="K420" s="9"/>
      <c r="L420" s="234">
        <v>1</v>
      </c>
      <c r="M420" s="23"/>
      <c r="N420" s="16">
        <f t="shared" si="6"/>
        <v>0.038461538461538464</v>
      </c>
      <c r="O420" s="595" t="s">
        <v>548</v>
      </c>
    </row>
    <row r="421" spans="1:15" s="13" customFormat="1" ht="15.75">
      <c r="A421" s="3"/>
      <c r="B421" s="18"/>
      <c r="C421" s="10"/>
      <c r="D421" s="9"/>
      <c r="E421" s="9"/>
      <c r="F421" s="9"/>
      <c r="G421" s="10"/>
      <c r="H421" s="9"/>
      <c r="I421" s="10"/>
      <c r="K421" s="9"/>
      <c r="L421" s="234">
        <f>L420*$L$5*$N$3</f>
        <v>4961700</v>
      </c>
      <c r="M421" s="22"/>
      <c r="N421" s="16">
        <f t="shared" si="6"/>
        <v>190834.61538461538</v>
      </c>
      <c r="O421" s="596"/>
    </row>
    <row r="422" spans="1:16" s="13" customFormat="1" ht="15.75">
      <c r="A422" s="31"/>
      <c r="B422" s="45"/>
      <c r="C422" s="10"/>
      <c r="D422" s="9"/>
      <c r="E422" s="9"/>
      <c r="F422" s="9"/>
      <c r="G422" s="9"/>
      <c r="H422" s="9"/>
      <c r="I422" s="10"/>
      <c r="K422" s="9"/>
      <c r="L422" s="234"/>
      <c r="M422" s="9"/>
      <c r="N422" s="16">
        <f t="shared" si="6"/>
        <v>0</v>
      </c>
      <c r="O422" s="249"/>
      <c r="P422" s="15"/>
    </row>
    <row r="423" spans="1:15" s="13" customFormat="1" ht="15.75">
      <c r="A423" s="5" t="s">
        <v>43</v>
      </c>
      <c r="B423" s="39" t="s">
        <v>235</v>
      </c>
      <c r="C423" s="10"/>
      <c r="D423" s="9"/>
      <c r="E423" s="9"/>
      <c r="F423" s="9"/>
      <c r="G423" s="10"/>
      <c r="H423" s="9"/>
      <c r="I423" s="10"/>
      <c r="K423" s="9"/>
      <c r="L423" s="234">
        <v>1</v>
      </c>
      <c r="M423" s="23"/>
      <c r="N423" s="16">
        <f t="shared" si="6"/>
        <v>0.038461538461538464</v>
      </c>
      <c r="O423" s="595" t="s">
        <v>548</v>
      </c>
    </row>
    <row r="424" spans="1:15" s="13" customFormat="1" ht="15.75">
      <c r="A424" s="31"/>
      <c r="B424" s="4"/>
      <c r="C424" s="10"/>
      <c r="D424" s="9"/>
      <c r="E424" s="9"/>
      <c r="F424" s="9"/>
      <c r="G424" s="10"/>
      <c r="H424" s="9"/>
      <c r="I424" s="10"/>
      <c r="K424" s="9"/>
      <c r="L424" s="234">
        <f>L423*$L$5*$N$3</f>
        <v>4961700</v>
      </c>
      <c r="M424" s="22"/>
      <c r="N424" s="16">
        <f t="shared" si="6"/>
        <v>190834.61538461538</v>
      </c>
      <c r="O424" s="596"/>
    </row>
    <row r="425" spans="1:16" s="42" customFormat="1" ht="15.75">
      <c r="A425" s="27"/>
      <c r="B425" s="43"/>
      <c r="C425" s="17"/>
      <c r="D425" s="40"/>
      <c r="E425" s="40"/>
      <c r="F425" s="40"/>
      <c r="G425" s="17"/>
      <c r="H425" s="40"/>
      <c r="I425" s="17"/>
      <c r="K425" s="40"/>
      <c r="L425" s="235"/>
      <c r="M425" s="40"/>
      <c r="N425" s="16">
        <f t="shared" si="6"/>
        <v>0</v>
      </c>
      <c r="O425" s="255"/>
      <c r="P425" s="15"/>
    </row>
    <row r="426" spans="1:15" s="13" customFormat="1" ht="15.75">
      <c r="A426" s="28" t="s">
        <v>236</v>
      </c>
      <c r="B426" s="39" t="s">
        <v>237</v>
      </c>
      <c r="C426" s="10"/>
      <c r="D426" s="9"/>
      <c r="E426" s="9"/>
      <c r="F426" s="9"/>
      <c r="G426" s="10"/>
      <c r="H426" s="10"/>
      <c r="I426" s="10"/>
      <c r="K426" s="9"/>
      <c r="L426" s="234">
        <v>1</v>
      </c>
      <c r="M426" s="23"/>
      <c r="N426" s="16">
        <f t="shared" si="6"/>
        <v>0.038461538461538464</v>
      </c>
      <c r="O426" s="595" t="s">
        <v>548</v>
      </c>
    </row>
    <row r="427" spans="1:16" s="13" customFormat="1" ht="15.75">
      <c r="A427" s="31"/>
      <c r="B427" s="45"/>
      <c r="C427" s="45"/>
      <c r="D427" s="45"/>
      <c r="E427" s="45"/>
      <c r="F427" s="45"/>
      <c r="G427" s="45"/>
      <c r="H427" s="45"/>
      <c r="I427" s="45"/>
      <c r="K427" s="45"/>
      <c r="L427" s="234">
        <f>L426*$L$5*$N$3</f>
        <v>4961700</v>
      </c>
      <c r="M427" s="22"/>
      <c r="N427" s="16">
        <f t="shared" si="6"/>
        <v>190834.61538461538</v>
      </c>
      <c r="O427" s="596"/>
      <c r="P427" s="15"/>
    </row>
    <row r="428" spans="1:15" s="42" customFormat="1" ht="15.75">
      <c r="A428" s="28"/>
      <c r="B428" s="44"/>
      <c r="C428" s="17"/>
      <c r="D428" s="40"/>
      <c r="E428" s="40"/>
      <c r="F428" s="40"/>
      <c r="G428" s="40"/>
      <c r="H428" s="40"/>
      <c r="I428" s="17"/>
      <c r="J428" s="17"/>
      <c r="K428" s="40"/>
      <c r="L428" s="40"/>
      <c r="M428" s="40"/>
      <c r="N428" s="16">
        <f t="shared" si="6"/>
        <v>0</v>
      </c>
      <c r="O428" s="255"/>
    </row>
    <row r="429" spans="1:15" s="13" customFormat="1" ht="15.75">
      <c r="A429" s="28" t="s">
        <v>238</v>
      </c>
      <c r="B429" s="39" t="s">
        <v>239</v>
      </c>
      <c r="C429" s="10"/>
      <c r="D429" s="9"/>
      <c r="E429" s="9"/>
      <c r="F429" s="10"/>
      <c r="G429" s="10"/>
      <c r="H429" s="9"/>
      <c r="I429" s="10"/>
      <c r="J429" s="10"/>
      <c r="K429" s="9"/>
      <c r="L429" s="9"/>
      <c r="M429" s="9"/>
      <c r="N429" s="16">
        <f t="shared" si="6"/>
        <v>0</v>
      </c>
      <c r="O429" s="249"/>
    </row>
    <row r="430" spans="1:15" s="13" customFormat="1" ht="15.75">
      <c r="A430" s="5" t="s">
        <v>43</v>
      </c>
      <c r="B430" s="18" t="s">
        <v>240</v>
      </c>
      <c r="C430" s="10"/>
      <c r="D430" s="9"/>
      <c r="E430" s="9"/>
      <c r="F430" s="9"/>
      <c r="G430" s="10"/>
      <c r="H430" s="9"/>
      <c r="I430" s="10"/>
      <c r="K430" s="9"/>
      <c r="L430" s="9"/>
      <c r="M430" s="234">
        <v>1</v>
      </c>
      <c r="N430" s="16">
        <f t="shared" si="6"/>
        <v>0.038461538461538464</v>
      </c>
      <c r="O430" s="595" t="s">
        <v>549</v>
      </c>
    </row>
    <row r="431" spans="1:15" s="13" customFormat="1" ht="15.75">
      <c r="A431" s="3"/>
      <c r="B431" s="2"/>
      <c r="C431" s="10"/>
      <c r="D431" s="9"/>
      <c r="E431" s="9"/>
      <c r="F431" s="9"/>
      <c r="G431" s="10"/>
      <c r="H431" s="9"/>
      <c r="I431" s="10"/>
      <c r="K431" s="9"/>
      <c r="L431" s="9"/>
      <c r="M431" s="234">
        <f>M430*$M$5*$N$3</f>
        <v>5453400</v>
      </c>
      <c r="N431" s="16">
        <f t="shared" si="6"/>
        <v>209746.15384615384</v>
      </c>
      <c r="O431" s="596"/>
    </row>
    <row r="432" spans="1:15" s="13" customFormat="1" ht="15.75">
      <c r="A432" s="3"/>
      <c r="B432" s="18"/>
      <c r="C432" s="10"/>
      <c r="D432" s="9"/>
      <c r="E432" s="9"/>
      <c r="F432" s="10"/>
      <c r="G432" s="10"/>
      <c r="H432" s="9"/>
      <c r="I432" s="10"/>
      <c r="K432" s="9"/>
      <c r="L432" s="9"/>
      <c r="M432" s="234"/>
      <c r="N432" s="16">
        <f t="shared" si="6"/>
        <v>0</v>
      </c>
      <c r="O432" s="249"/>
    </row>
    <row r="433" spans="1:15" s="13" customFormat="1" ht="15.75">
      <c r="A433" s="5" t="s">
        <v>43</v>
      </c>
      <c r="B433" s="18" t="s">
        <v>241</v>
      </c>
      <c r="C433" s="10"/>
      <c r="D433" s="9"/>
      <c r="E433" s="9"/>
      <c r="F433" s="10"/>
      <c r="G433" s="10"/>
      <c r="H433" s="9"/>
      <c r="I433" s="10"/>
      <c r="K433" s="9"/>
      <c r="L433" s="9"/>
      <c r="M433" s="234">
        <v>1</v>
      </c>
      <c r="N433" s="16">
        <f t="shared" si="6"/>
        <v>0.038461538461538464</v>
      </c>
      <c r="O433" s="595" t="s">
        <v>549</v>
      </c>
    </row>
    <row r="434" spans="1:16" s="13" customFormat="1" ht="15.75">
      <c r="A434" s="31"/>
      <c r="B434" s="45"/>
      <c r="C434" s="10"/>
      <c r="D434" s="9"/>
      <c r="E434" s="9"/>
      <c r="F434" s="9"/>
      <c r="G434" s="9"/>
      <c r="H434" s="9"/>
      <c r="I434" s="10"/>
      <c r="K434" s="9"/>
      <c r="L434" s="9"/>
      <c r="M434" s="234">
        <f>M433*$M$5*$N$3</f>
        <v>5453400</v>
      </c>
      <c r="N434" s="16">
        <f t="shared" si="6"/>
        <v>209746.15384615384</v>
      </c>
      <c r="O434" s="596"/>
      <c r="P434" s="15"/>
    </row>
    <row r="435" spans="1:15" s="42" customFormat="1" ht="15" customHeight="1">
      <c r="A435" s="28"/>
      <c r="B435" s="44"/>
      <c r="C435" s="17"/>
      <c r="D435" s="40"/>
      <c r="E435" s="40"/>
      <c r="F435" s="40"/>
      <c r="G435" s="40"/>
      <c r="H435" s="40"/>
      <c r="I435" s="17"/>
      <c r="K435" s="40"/>
      <c r="L435" s="40"/>
      <c r="M435" s="235"/>
      <c r="N435" s="16">
        <f t="shared" si="6"/>
        <v>0</v>
      </c>
      <c r="O435" s="263"/>
    </row>
    <row r="436" spans="1:15" s="42" customFormat="1" ht="15.75">
      <c r="A436" s="5" t="s">
        <v>43</v>
      </c>
      <c r="B436" s="18" t="s">
        <v>242</v>
      </c>
      <c r="C436" s="17"/>
      <c r="D436" s="40"/>
      <c r="E436" s="40"/>
      <c r="F436" s="40"/>
      <c r="G436" s="17"/>
      <c r="H436" s="40"/>
      <c r="I436" s="17"/>
      <c r="K436" s="40"/>
      <c r="L436" s="40"/>
      <c r="M436" s="234">
        <v>1</v>
      </c>
      <c r="N436" s="16">
        <f t="shared" si="6"/>
        <v>0.038461538461538464</v>
      </c>
      <c r="O436" s="595" t="s">
        <v>549</v>
      </c>
    </row>
    <row r="437" spans="1:15" s="42" customFormat="1" ht="15.75">
      <c r="A437" s="28"/>
      <c r="B437" s="44"/>
      <c r="C437" s="17"/>
      <c r="D437" s="40"/>
      <c r="E437" s="40"/>
      <c r="F437" s="40"/>
      <c r="G437" s="40"/>
      <c r="H437" s="40"/>
      <c r="I437" s="17"/>
      <c r="K437" s="40"/>
      <c r="L437" s="40"/>
      <c r="M437" s="234">
        <f>M436*$M$5*$N$3</f>
        <v>5453400</v>
      </c>
      <c r="N437" s="16">
        <f t="shared" si="6"/>
        <v>209746.15384615384</v>
      </c>
      <c r="O437" s="596"/>
    </row>
    <row r="438" spans="1:15" s="42" customFormat="1" ht="15.75">
      <c r="A438" s="28"/>
      <c r="B438" s="44"/>
      <c r="C438" s="17"/>
      <c r="D438" s="40"/>
      <c r="E438" s="40"/>
      <c r="F438" s="40"/>
      <c r="G438" s="40"/>
      <c r="H438" s="40"/>
      <c r="I438" s="17"/>
      <c r="K438" s="40"/>
      <c r="L438" s="40"/>
      <c r="M438" s="235"/>
      <c r="N438" s="16">
        <f t="shared" si="6"/>
        <v>0</v>
      </c>
      <c r="O438" s="263"/>
    </row>
    <row r="439" spans="1:15" s="42" customFormat="1" ht="15.75">
      <c r="A439" s="5" t="s">
        <v>43</v>
      </c>
      <c r="B439" s="18" t="s">
        <v>243</v>
      </c>
      <c r="C439" s="17"/>
      <c r="D439" s="40"/>
      <c r="E439" s="40"/>
      <c r="F439" s="40"/>
      <c r="G439" s="17"/>
      <c r="H439" s="40"/>
      <c r="I439" s="17"/>
      <c r="K439" s="40"/>
      <c r="L439" s="40"/>
      <c r="M439" s="234">
        <v>1</v>
      </c>
      <c r="N439" s="16">
        <f t="shared" si="6"/>
        <v>0.038461538461538464</v>
      </c>
      <c r="O439" s="595" t="s">
        <v>549</v>
      </c>
    </row>
    <row r="440" spans="1:15" s="13" customFormat="1" ht="15.75">
      <c r="A440" s="3"/>
      <c r="B440" s="18"/>
      <c r="C440" s="10"/>
      <c r="D440" s="9"/>
      <c r="E440" s="9"/>
      <c r="F440" s="9"/>
      <c r="G440" s="10"/>
      <c r="H440" s="9"/>
      <c r="I440" s="10"/>
      <c r="K440" s="9"/>
      <c r="L440" s="9"/>
      <c r="M440" s="234">
        <f>M439*$M$5*$N$3</f>
        <v>5453400</v>
      </c>
      <c r="N440" s="16">
        <f t="shared" si="6"/>
        <v>209746.15384615384</v>
      </c>
      <c r="O440" s="596"/>
    </row>
    <row r="441" spans="1:15" s="37" customFormat="1" ht="15.75">
      <c r="A441" s="27"/>
      <c r="B441" s="43"/>
      <c r="C441" s="17"/>
      <c r="D441" s="40"/>
      <c r="E441" s="40"/>
      <c r="F441" s="40"/>
      <c r="G441" s="40"/>
      <c r="H441" s="40"/>
      <c r="I441" s="17"/>
      <c r="K441" s="40"/>
      <c r="L441" s="40"/>
      <c r="M441" s="235"/>
      <c r="N441" s="16">
        <f t="shared" si="6"/>
        <v>0</v>
      </c>
      <c r="O441" s="255"/>
    </row>
    <row r="442" spans="1:15" ht="15.75">
      <c r="A442" s="5" t="s">
        <v>43</v>
      </c>
      <c r="B442" s="18" t="s">
        <v>244</v>
      </c>
      <c r="C442" s="10"/>
      <c r="D442" s="9"/>
      <c r="E442" s="9"/>
      <c r="F442" s="9"/>
      <c r="G442" s="10"/>
      <c r="H442" s="10"/>
      <c r="I442" s="10"/>
      <c r="K442" s="9"/>
      <c r="L442" s="9"/>
      <c r="M442" s="234">
        <v>1</v>
      </c>
      <c r="N442" s="16">
        <f t="shared" si="6"/>
        <v>0.038461538461538464</v>
      </c>
      <c r="O442" s="595" t="s">
        <v>549</v>
      </c>
    </row>
    <row r="443" spans="1:15" ht="15.75">
      <c r="A443" s="3"/>
      <c r="B443" s="18"/>
      <c r="C443" s="10"/>
      <c r="D443" s="9"/>
      <c r="E443" s="9"/>
      <c r="F443" s="9"/>
      <c r="G443" s="10"/>
      <c r="H443" s="9"/>
      <c r="I443" s="10"/>
      <c r="K443" s="9"/>
      <c r="L443" s="9"/>
      <c r="M443" s="234">
        <f>M442*$M$5*$N$3</f>
        <v>5453400</v>
      </c>
      <c r="N443" s="16">
        <f t="shared" si="6"/>
        <v>209746.15384615384</v>
      </c>
      <c r="O443" s="596"/>
    </row>
    <row r="444" spans="1:16" s="37" customFormat="1" ht="15.75">
      <c r="A444" s="27"/>
      <c r="B444" s="43"/>
      <c r="C444" s="17"/>
      <c r="D444" s="40"/>
      <c r="E444" s="40"/>
      <c r="F444" s="40"/>
      <c r="G444" s="40"/>
      <c r="H444" s="40"/>
      <c r="I444" s="17"/>
      <c r="K444" s="40"/>
      <c r="L444" s="40"/>
      <c r="M444" s="235"/>
      <c r="N444" s="16">
        <f t="shared" si="6"/>
        <v>0</v>
      </c>
      <c r="O444" s="263"/>
      <c r="P444" s="15"/>
    </row>
    <row r="445" spans="1:15" ht="15.75">
      <c r="A445" s="5" t="s">
        <v>43</v>
      </c>
      <c r="B445" s="18" t="s">
        <v>245</v>
      </c>
      <c r="C445" s="10"/>
      <c r="D445" s="9"/>
      <c r="E445" s="40"/>
      <c r="F445" s="9"/>
      <c r="G445" s="10"/>
      <c r="H445" s="9"/>
      <c r="I445" s="10"/>
      <c r="K445" s="9"/>
      <c r="L445" s="9"/>
      <c r="M445" s="234">
        <v>1</v>
      </c>
      <c r="N445" s="16">
        <f t="shared" si="6"/>
        <v>0.038461538461538464</v>
      </c>
      <c r="O445" s="595" t="s">
        <v>549</v>
      </c>
    </row>
    <row r="446" spans="1:15" ht="15.75">
      <c r="A446" s="3"/>
      <c r="B446" s="18"/>
      <c r="C446" s="10"/>
      <c r="D446" s="9"/>
      <c r="E446" s="9"/>
      <c r="F446" s="9"/>
      <c r="G446" s="10"/>
      <c r="H446" s="9"/>
      <c r="I446" s="10"/>
      <c r="K446" s="9"/>
      <c r="L446" s="9"/>
      <c r="M446" s="234">
        <f>M445*$M$5*$N$3</f>
        <v>5453400</v>
      </c>
      <c r="N446" s="16">
        <f t="shared" si="6"/>
        <v>209746.15384615384</v>
      </c>
      <c r="O446" s="596"/>
    </row>
    <row r="447" spans="1:15" ht="17.25" customHeight="1">
      <c r="A447" s="31"/>
      <c r="B447" s="45"/>
      <c r="C447" s="10"/>
      <c r="D447" s="9"/>
      <c r="E447" s="9"/>
      <c r="F447" s="9"/>
      <c r="G447" s="9"/>
      <c r="H447" s="9"/>
      <c r="I447" s="10"/>
      <c r="K447" s="9"/>
      <c r="L447" s="9"/>
      <c r="M447" s="234"/>
      <c r="N447" s="16">
        <f t="shared" si="6"/>
        <v>0</v>
      </c>
      <c r="O447" s="249"/>
    </row>
    <row r="448" spans="1:15" ht="15.75">
      <c r="A448" s="5" t="s">
        <v>43</v>
      </c>
      <c r="B448" s="18" t="s">
        <v>246</v>
      </c>
      <c r="C448" s="10"/>
      <c r="D448" s="9"/>
      <c r="E448" s="9"/>
      <c r="F448" s="9"/>
      <c r="G448" s="10"/>
      <c r="H448" s="10"/>
      <c r="I448" s="10"/>
      <c r="K448" s="9"/>
      <c r="L448" s="9"/>
      <c r="M448" s="234">
        <v>1</v>
      </c>
      <c r="N448" s="16">
        <f t="shared" si="6"/>
        <v>0.038461538461538464</v>
      </c>
      <c r="O448" s="595" t="s">
        <v>549</v>
      </c>
    </row>
    <row r="449" spans="1:15" ht="15.75">
      <c r="A449" s="3"/>
      <c r="B449" s="18"/>
      <c r="C449" s="10"/>
      <c r="D449" s="9"/>
      <c r="E449" s="9"/>
      <c r="F449" s="9"/>
      <c r="G449" s="10"/>
      <c r="H449" s="9"/>
      <c r="I449" s="10"/>
      <c r="K449" s="9"/>
      <c r="L449" s="9"/>
      <c r="M449" s="234">
        <f>M448*$M$5*$N$3</f>
        <v>5453400</v>
      </c>
      <c r="N449" s="16">
        <f t="shared" si="6"/>
        <v>209746.15384615384</v>
      </c>
      <c r="O449" s="596"/>
    </row>
    <row r="450" spans="1:15" ht="15.75">
      <c r="A450" s="31"/>
      <c r="B450" s="45"/>
      <c r="C450" s="10"/>
      <c r="D450" s="9"/>
      <c r="E450" s="9"/>
      <c r="F450" s="9"/>
      <c r="G450" s="10"/>
      <c r="H450" s="9"/>
      <c r="I450" s="10"/>
      <c r="K450" s="9"/>
      <c r="L450" s="9"/>
      <c r="M450" s="234"/>
      <c r="N450" s="16">
        <f t="shared" si="6"/>
        <v>0</v>
      </c>
      <c r="O450" s="249"/>
    </row>
    <row r="451" spans="1:15" ht="15.75">
      <c r="A451" s="5" t="s">
        <v>43</v>
      </c>
      <c r="B451" s="18" t="s">
        <v>247</v>
      </c>
      <c r="C451" s="10"/>
      <c r="D451" s="9"/>
      <c r="E451" s="9"/>
      <c r="F451" s="9"/>
      <c r="G451" s="10"/>
      <c r="H451" s="9"/>
      <c r="I451" s="10"/>
      <c r="K451" s="9"/>
      <c r="L451" s="9"/>
      <c r="M451" s="234">
        <v>1</v>
      </c>
      <c r="N451" s="16">
        <f t="shared" si="6"/>
        <v>0.038461538461538464</v>
      </c>
      <c r="O451" s="595" t="s">
        <v>549</v>
      </c>
    </row>
    <row r="452" spans="1:15" ht="15.75">
      <c r="A452" s="3"/>
      <c r="B452" s="22"/>
      <c r="C452" s="22"/>
      <c r="D452" s="22"/>
      <c r="E452" s="22"/>
      <c r="F452" s="22"/>
      <c r="G452" s="22"/>
      <c r="H452" s="22"/>
      <c r="I452" s="22"/>
      <c r="K452" s="22"/>
      <c r="L452" s="22"/>
      <c r="M452" s="234">
        <f>M451*$M$5*$N$3</f>
        <v>5453400</v>
      </c>
      <c r="N452" s="16">
        <f t="shared" si="6"/>
        <v>209746.15384615384</v>
      </c>
      <c r="O452" s="596"/>
    </row>
    <row r="453" spans="1:15" s="117" customFormat="1" ht="15.75">
      <c r="A453" s="85"/>
      <c r="B453" s="119"/>
      <c r="C453" s="116"/>
      <c r="D453" s="116"/>
      <c r="E453" s="116"/>
      <c r="F453" s="116"/>
      <c r="G453" s="116"/>
      <c r="H453" s="116"/>
      <c r="I453" s="116"/>
      <c r="K453" s="116"/>
      <c r="L453" s="116"/>
      <c r="M453" s="116"/>
      <c r="N453" s="16">
        <f t="shared" si="6"/>
        <v>0</v>
      </c>
      <c r="O453" s="268"/>
    </row>
    <row r="454" spans="1:15" ht="15.75">
      <c r="A454" s="28" t="s">
        <v>248</v>
      </c>
      <c r="B454" s="39" t="s">
        <v>249</v>
      </c>
      <c r="C454" s="22"/>
      <c r="D454" s="22"/>
      <c r="E454" s="22"/>
      <c r="F454" s="22"/>
      <c r="G454" s="22"/>
      <c r="H454" s="22"/>
      <c r="I454" s="22"/>
      <c r="K454" s="22"/>
      <c r="L454" s="234">
        <v>1</v>
      </c>
      <c r="N454" s="16">
        <f t="shared" si="6"/>
        <v>0.038461538461538464</v>
      </c>
      <c r="O454" s="595" t="s">
        <v>548</v>
      </c>
    </row>
    <row r="455" spans="1:15" ht="15.75">
      <c r="A455" s="3"/>
      <c r="B455" s="2"/>
      <c r="C455" s="22"/>
      <c r="D455" s="22"/>
      <c r="E455" s="24"/>
      <c r="F455" s="22"/>
      <c r="G455" s="22"/>
      <c r="H455" s="22"/>
      <c r="I455" s="22"/>
      <c r="K455" s="22"/>
      <c r="L455" s="234">
        <f>L454*$L$5*$N$3</f>
        <v>4961700</v>
      </c>
      <c r="N455" s="16">
        <f t="shared" si="6"/>
        <v>190834.61538461538</v>
      </c>
      <c r="O455" s="596"/>
    </row>
    <row r="456" spans="1:15" ht="15.75">
      <c r="A456" s="3"/>
      <c r="B456" s="50"/>
      <c r="C456" s="22"/>
      <c r="D456" s="22"/>
      <c r="E456" s="9"/>
      <c r="F456" s="22"/>
      <c r="G456" s="22"/>
      <c r="H456" s="22"/>
      <c r="I456" s="22"/>
      <c r="J456" s="22"/>
      <c r="K456" s="22"/>
      <c r="L456" s="22"/>
      <c r="M456" s="22"/>
      <c r="N456" s="16">
        <f t="shared" si="6"/>
        <v>0</v>
      </c>
      <c r="O456" s="252"/>
    </row>
    <row r="457" spans="1:15" ht="15.75">
      <c r="A457" s="31" t="s">
        <v>250</v>
      </c>
      <c r="B457" s="45" t="s">
        <v>251</v>
      </c>
      <c r="C457" s="22"/>
      <c r="D457" s="22"/>
      <c r="E457" s="9"/>
      <c r="F457" s="22"/>
      <c r="G457" s="22"/>
      <c r="H457" s="22"/>
      <c r="I457" s="22"/>
      <c r="J457" s="22"/>
      <c r="K457" s="22"/>
      <c r="L457" s="22"/>
      <c r="M457" s="22"/>
      <c r="N457" s="16">
        <f t="shared" si="6"/>
        <v>0</v>
      </c>
      <c r="O457" s="252"/>
    </row>
    <row r="458" spans="1:15" ht="15.75">
      <c r="A458" s="27" t="s">
        <v>252</v>
      </c>
      <c r="B458" s="48" t="s">
        <v>253</v>
      </c>
      <c r="C458" s="22"/>
      <c r="D458" s="22"/>
      <c r="E458" s="24"/>
      <c r="F458" s="22"/>
      <c r="G458" s="22"/>
      <c r="H458" s="22"/>
      <c r="I458" s="22"/>
      <c r="J458" s="22"/>
      <c r="K458" s="22"/>
      <c r="L458" s="22"/>
      <c r="M458" s="22"/>
      <c r="N458" s="16">
        <f t="shared" si="6"/>
        <v>0</v>
      </c>
      <c r="O458" s="249"/>
    </row>
    <row r="459" spans="1:15" ht="15.75">
      <c r="A459" s="28" t="s">
        <v>254</v>
      </c>
      <c r="B459" s="39" t="s">
        <v>205</v>
      </c>
      <c r="C459" s="22"/>
      <c r="D459" s="22"/>
      <c r="E459" s="9"/>
      <c r="F459" s="22"/>
      <c r="G459" s="22"/>
      <c r="H459" s="22"/>
      <c r="I459" s="22"/>
      <c r="J459" s="40"/>
      <c r="K459" s="22"/>
      <c r="L459" s="22"/>
      <c r="M459" s="22"/>
      <c r="N459" s="16">
        <f t="shared" si="6"/>
        <v>0</v>
      </c>
      <c r="O459" s="264"/>
    </row>
    <row r="460" spans="1:15" ht="15.75">
      <c r="A460" s="5" t="s">
        <v>43</v>
      </c>
      <c r="B460" s="39" t="s">
        <v>255</v>
      </c>
      <c r="C460" s="22"/>
      <c r="D460" s="22"/>
      <c r="E460" s="22"/>
      <c r="F460" s="22"/>
      <c r="G460" s="22"/>
      <c r="H460" s="22"/>
      <c r="I460" s="22"/>
      <c r="J460" s="40">
        <v>1</v>
      </c>
      <c r="K460" s="22"/>
      <c r="L460" s="22"/>
      <c r="M460" s="22"/>
      <c r="N460" s="16">
        <f aca="true" t="shared" si="7" ref="N460:N523">SUM(C460:M460)/26</f>
        <v>0.038461538461538464</v>
      </c>
      <c r="O460" s="595" t="s">
        <v>224</v>
      </c>
    </row>
    <row r="461" spans="1:15" ht="15.75">
      <c r="A461" s="31"/>
      <c r="B461" s="45"/>
      <c r="C461" s="22"/>
      <c r="D461" s="22"/>
      <c r="E461" s="22"/>
      <c r="F461" s="22"/>
      <c r="G461" s="22"/>
      <c r="H461" s="22"/>
      <c r="I461" s="22"/>
      <c r="J461" s="9">
        <f>J460*$J$5*$N$3</f>
        <v>3978300</v>
      </c>
      <c r="K461" s="22"/>
      <c r="L461" s="22"/>
      <c r="M461" s="22"/>
      <c r="N461" s="16">
        <f t="shared" si="7"/>
        <v>153011.53846153847</v>
      </c>
      <c r="O461" s="596"/>
    </row>
    <row r="462" spans="1:15" ht="15.75">
      <c r="A462" s="5"/>
      <c r="B462" s="39"/>
      <c r="C462" s="22"/>
      <c r="D462" s="22"/>
      <c r="E462" s="22"/>
      <c r="F462" s="22"/>
      <c r="G462" s="22"/>
      <c r="H462" s="22"/>
      <c r="I462" s="22"/>
      <c r="J462" s="40"/>
      <c r="K462" s="22"/>
      <c r="L462" s="22"/>
      <c r="M462" s="22"/>
      <c r="N462" s="16">
        <f t="shared" si="7"/>
        <v>0</v>
      </c>
      <c r="O462" s="264"/>
    </row>
    <row r="463" spans="1:15" ht="15.75">
      <c r="A463" s="5" t="s">
        <v>43</v>
      </c>
      <c r="B463" s="39" t="s">
        <v>256</v>
      </c>
      <c r="C463" s="22"/>
      <c r="D463" s="22"/>
      <c r="E463" s="22"/>
      <c r="F463" s="22"/>
      <c r="G463" s="22"/>
      <c r="H463" s="22"/>
      <c r="I463" s="22"/>
      <c r="J463" s="40">
        <v>1</v>
      </c>
      <c r="K463" s="22"/>
      <c r="L463" s="22"/>
      <c r="M463" s="22"/>
      <c r="N463" s="16">
        <f t="shared" si="7"/>
        <v>0.038461538461538464</v>
      </c>
      <c r="O463" s="595" t="s">
        <v>224</v>
      </c>
    </row>
    <row r="464" spans="1:15" ht="15.75">
      <c r="A464" s="31"/>
      <c r="B464" s="45"/>
      <c r="C464" s="22"/>
      <c r="D464" s="22"/>
      <c r="E464" s="22"/>
      <c r="F464" s="22"/>
      <c r="G464" s="22"/>
      <c r="H464" s="22"/>
      <c r="I464" s="22"/>
      <c r="J464" s="9">
        <f>J463*$J$5*$N$3</f>
        <v>3978300</v>
      </c>
      <c r="K464" s="22"/>
      <c r="L464" s="22"/>
      <c r="M464" s="22"/>
      <c r="N464" s="16">
        <f t="shared" si="7"/>
        <v>153011.53846153847</v>
      </c>
      <c r="O464" s="596"/>
    </row>
    <row r="465" spans="1:15" ht="15.75">
      <c r="A465" s="3"/>
      <c r="B465" s="2"/>
      <c r="C465" s="22"/>
      <c r="D465" s="22"/>
      <c r="E465" s="24"/>
      <c r="F465" s="22"/>
      <c r="G465" s="22"/>
      <c r="H465" s="22"/>
      <c r="I465" s="22"/>
      <c r="J465" s="22"/>
      <c r="K465" s="22"/>
      <c r="L465" s="22"/>
      <c r="M465" s="22"/>
      <c r="N465" s="16">
        <f t="shared" si="7"/>
        <v>0</v>
      </c>
      <c r="O465" s="249"/>
    </row>
    <row r="466" spans="1:15" ht="15.75">
      <c r="A466" s="5" t="s">
        <v>43</v>
      </c>
      <c r="B466" s="39" t="s">
        <v>257</v>
      </c>
      <c r="C466" s="22"/>
      <c r="D466" s="22"/>
      <c r="E466" s="22"/>
      <c r="F466" s="22"/>
      <c r="G466" s="22"/>
      <c r="H466" s="22"/>
      <c r="I466" s="22"/>
      <c r="J466" s="40">
        <v>1</v>
      </c>
      <c r="K466" s="22"/>
      <c r="L466" s="22"/>
      <c r="M466" s="22"/>
      <c r="N466" s="16">
        <f t="shared" si="7"/>
        <v>0.038461538461538464</v>
      </c>
      <c r="O466" s="595" t="s">
        <v>224</v>
      </c>
    </row>
    <row r="467" spans="1:15" ht="20.25" customHeight="1">
      <c r="A467" s="31"/>
      <c r="B467" s="45"/>
      <c r="C467" s="22"/>
      <c r="D467" s="22"/>
      <c r="E467" s="22"/>
      <c r="F467" s="22"/>
      <c r="G467" s="22"/>
      <c r="H467" s="22"/>
      <c r="I467" s="22"/>
      <c r="J467" s="9">
        <f>J466*$J$5*$N$3</f>
        <v>3978300</v>
      </c>
      <c r="K467" s="22"/>
      <c r="L467" s="22"/>
      <c r="M467" s="22"/>
      <c r="N467" s="16">
        <f t="shared" si="7"/>
        <v>153011.53846153847</v>
      </c>
      <c r="O467" s="596"/>
    </row>
    <row r="468" spans="1:15" ht="15.75">
      <c r="A468" s="3"/>
      <c r="B468" s="2"/>
      <c r="C468" s="22"/>
      <c r="D468" s="22"/>
      <c r="E468" s="24"/>
      <c r="F468" s="22"/>
      <c r="G468" s="9"/>
      <c r="H468" s="22"/>
      <c r="I468" s="22"/>
      <c r="J468" s="22"/>
      <c r="K468" s="22"/>
      <c r="L468" s="22"/>
      <c r="M468" s="22"/>
      <c r="N468" s="16">
        <f t="shared" si="7"/>
        <v>0</v>
      </c>
      <c r="O468" s="263"/>
    </row>
    <row r="469" spans="1:15" ht="15.75">
      <c r="A469" s="28" t="s">
        <v>258</v>
      </c>
      <c r="B469" s="39" t="s">
        <v>206</v>
      </c>
      <c r="C469" s="22"/>
      <c r="D469" s="22"/>
      <c r="E469" s="9"/>
      <c r="F469" s="22"/>
      <c r="G469" s="10"/>
      <c r="H469" s="22"/>
      <c r="I469" s="22"/>
      <c r="J469" s="40">
        <v>1</v>
      </c>
      <c r="K469" s="22"/>
      <c r="L469" s="22"/>
      <c r="M469" s="22"/>
      <c r="N469" s="16">
        <f t="shared" si="7"/>
        <v>0.038461538461538464</v>
      </c>
      <c r="O469" s="595" t="s">
        <v>224</v>
      </c>
    </row>
    <row r="470" spans="1:15" ht="15.75">
      <c r="A470" s="3"/>
      <c r="B470" s="2"/>
      <c r="C470" s="22"/>
      <c r="D470" s="22"/>
      <c r="E470" s="22"/>
      <c r="F470" s="22"/>
      <c r="G470" s="22"/>
      <c r="H470" s="22"/>
      <c r="I470" s="22"/>
      <c r="J470" s="9">
        <f>J469*$J$5*$N$3</f>
        <v>3978300</v>
      </c>
      <c r="K470" s="22"/>
      <c r="L470" s="22"/>
      <c r="M470" s="22"/>
      <c r="N470" s="16">
        <f t="shared" si="7"/>
        <v>153011.53846153847</v>
      </c>
      <c r="O470" s="596"/>
    </row>
    <row r="471" spans="1:15" ht="15.75">
      <c r="A471" s="3"/>
      <c r="B471" s="2"/>
      <c r="C471" s="22"/>
      <c r="D471" s="22"/>
      <c r="E471" s="24"/>
      <c r="F471" s="22"/>
      <c r="G471" s="9"/>
      <c r="H471" s="22"/>
      <c r="I471" s="22"/>
      <c r="J471" s="22"/>
      <c r="K471" s="22"/>
      <c r="L471" s="22"/>
      <c r="M471" s="22"/>
      <c r="N471" s="16">
        <f t="shared" si="7"/>
        <v>0</v>
      </c>
      <c r="O471" s="249"/>
    </row>
    <row r="472" spans="1:15" ht="15.75">
      <c r="A472" s="28" t="s">
        <v>259</v>
      </c>
      <c r="B472" s="39" t="s">
        <v>207</v>
      </c>
      <c r="C472" s="22"/>
      <c r="D472" s="22"/>
      <c r="E472" s="9"/>
      <c r="F472" s="22"/>
      <c r="G472" s="10"/>
      <c r="H472" s="22"/>
      <c r="I472" s="22"/>
      <c r="J472" s="40">
        <v>1</v>
      </c>
      <c r="K472" s="22"/>
      <c r="L472" s="22"/>
      <c r="M472" s="22"/>
      <c r="N472" s="16">
        <f t="shared" si="7"/>
        <v>0.038461538461538464</v>
      </c>
      <c r="O472" s="595" t="s">
        <v>224</v>
      </c>
    </row>
    <row r="473" spans="1:15" ht="15.75">
      <c r="A473" s="3"/>
      <c r="B473" s="2"/>
      <c r="C473" s="22"/>
      <c r="D473" s="22"/>
      <c r="E473" s="9"/>
      <c r="F473" s="22"/>
      <c r="G473" s="10"/>
      <c r="H473" s="22"/>
      <c r="I473" s="22"/>
      <c r="J473" s="9">
        <f>J472*$J$5*$N$3</f>
        <v>3978300</v>
      </c>
      <c r="K473" s="22"/>
      <c r="L473" s="22"/>
      <c r="M473" s="22"/>
      <c r="N473" s="16">
        <f t="shared" si="7"/>
        <v>153011.53846153847</v>
      </c>
      <c r="O473" s="596"/>
    </row>
    <row r="474" spans="1:15" ht="15.75">
      <c r="A474" s="3"/>
      <c r="B474" s="2"/>
      <c r="C474" s="22"/>
      <c r="D474" s="22"/>
      <c r="E474" s="24"/>
      <c r="F474" s="22"/>
      <c r="G474" s="9"/>
      <c r="H474" s="22"/>
      <c r="I474" s="22"/>
      <c r="J474" s="22"/>
      <c r="K474" s="22"/>
      <c r="L474" s="22"/>
      <c r="M474" s="22"/>
      <c r="N474" s="16">
        <f t="shared" si="7"/>
        <v>0</v>
      </c>
      <c r="O474" s="249"/>
    </row>
    <row r="475" spans="1:15" ht="15.75">
      <c r="A475" s="28" t="s">
        <v>260</v>
      </c>
      <c r="B475" s="39" t="s">
        <v>261</v>
      </c>
      <c r="C475" s="22"/>
      <c r="D475" s="22"/>
      <c r="E475" s="9"/>
      <c r="F475" s="22"/>
      <c r="G475" s="10"/>
      <c r="H475" s="22"/>
      <c r="I475" s="22"/>
      <c r="J475" s="40">
        <v>1</v>
      </c>
      <c r="K475" s="22"/>
      <c r="L475" s="22"/>
      <c r="M475" s="22"/>
      <c r="N475" s="16">
        <f t="shared" si="7"/>
        <v>0.038461538461538464</v>
      </c>
      <c r="O475" s="595" t="s">
        <v>224</v>
      </c>
    </row>
    <row r="476" spans="1:15" ht="15.75">
      <c r="A476" s="3"/>
      <c r="B476" s="2"/>
      <c r="C476" s="22"/>
      <c r="D476" s="22"/>
      <c r="E476" s="22"/>
      <c r="F476" s="22"/>
      <c r="G476" s="22"/>
      <c r="H476" s="22"/>
      <c r="I476" s="22"/>
      <c r="J476" s="9">
        <f>J475*$J$5*$N$3</f>
        <v>3978300</v>
      </c>
      <c r="K476" s="22"/>
      <c r="L476" s="22"/>
      <c r="M476" s="22"/>
      <c r="N476" s="16">
        <f t="shared" si="7"/>
        <v>153011.53846153847</v>
      </c>
      <c r="O476" s="596"/>
    </row>
    <row r="477" spans="1:15" ht="15.75">
      <c r="A477" s="3"/>
      <c r="B477" s="2"/>
      <c r="C477" s="22"/>
      <c r="D477" s="22"/>
      <c r="E477" s="24"/>
      <c r="F477" s="22"/>
      <c r="G477" s="22"/>
      <c r="H477" s="22"/>
      <c r="I477" s="22"/>
      <c r="J477" s="22"/>
      <c r="K477" s="22"/>
      <c r="L477" s="22"/>
      <c r="M477" s="22"/>
      <c r="N477" s="16">
        <f t="shared" si="7"/>
        <v>0</v>
      </c>
      <c r="O477" s="249"/>
    </row>
    <row r="478" spans="1:15" ht="15.75">
      <c r="A478" s="28" t="s">
        <v>262</v>
      </c>
      <c r="B478" s="39" t="s">
        <v>90</v>
      </c>
      <c r="C478" s="22"/>
      <c r="D478" s="22"/>
      <c r="E478" s="9"/>
      <c r="F478" s="22"/>
      <c r="G478" s="22"/>
      <c r="H478" s="22"/>
      <c r="I478" s="22"/>
      <c r="J478" s="40">
        <v>1</v>
      </c>
      <c r="K478" s="22"/>
      <c r="L478" s="22"/>
      <c r="M478" s="22"/>
      <c r="N478" s="16">
        <f t="shared" si="7"/>
        <v>0.038461538461538464</v>
      </c>
      <c r="O478" s="595" t="s">
        <v>224</v>
      </c>
    </row>
    <row r="479" spans="1:15" ht="15.75">
      <c r="A479" s="3"/>
      <c r="B479" s="2"/>
      <c r="C479" s="22"/>
      <c r="D479" s="22"/>
      <c r="E479" s="9"/>
      <c r="F479" s="22"/>
      <c r="G479" s="22"/>
      <c r="H479" s="22"/>
      <c r="I479" s="22"/>
      <c r="J479" s="9">
        <f>J478*$J$5*$N$3</f>
        <v>3978300</v>
      </c>
      <c r="K479" s="22"/>
      <c r="L479" s="22"/>
      <c r="M479" s="22"/>
      <c r="N479" s="16">
        <f t="shared" si="7"/>
        <v>153011.53846153847</v>
      </c>
      <c r="O479" s="596"/>
    </row>
    <row r="480" spans="1:15" ht="15.75">
      <c r="A480" s="31"/>
      <c r="B480" s="45"/>
      <c r="C480" s="22"/>
      <c r="D480" s="22"/>
      <c r="E480" s="22"/>
      <c r="F480" s="22"/>
      <c r="G480" s="9"/>
      <c r="H480" s="22"/>
      <c r="I480" s="22"/>
      <c r="J480" s="22"/>
      <c r="K480" s="22"/>
      <c r="L480" s="22"/>
      <c r="M480" s="22"/>
      <c r="N480" s="16">
        <f t="shared" si="7"/>
        <v>0</v>
      </c>
      <c r="O480" s="249"/>
    </row>
    <row r="481" spans="1:15" ht="15.75">
      <c r="A481" s="28" t="s">
        <v>263</v>
      </c>
      <c r="B481" s="2" t="s">
        <v>92</v>
      </c>
      <c r="C481" s="22"/>
      <c r="D481" s="22"/>
      <c r="E481" s="22"/>
      <c r="F481" s="22"/>
      <c r="G481" s="10"/>
      <c r="H481" s="22"/>
      <c r="I481" s="22"/>
      <c r="J481" s="40">
        <v>1</v>
      </c>
      <c r="K481" s="22"/>
      <c r="L481" s="22"/>
      <c r="M481" s="22"/>
      <c r="N481" s="16">
        <f t="shared" si="7"/>
        <v>0.038461538461538464</v>
      </c>
      <c r="O481" s="595" t="s">
        <v>224</v>
      </c>
    </row>
    <row r="482" spans="1:15" ht="15.75">
      <c r="A482" s="31"/>
      <c r="B482" s="45"/>
      <c r="C482" s="22"/>
      <c r="D482" s="22"/>
      <c r="E482" s="22"/>
      <c r="F482" s="22"/>
      <c r="G482" s="22"/>
      <c r="H482" s="22"/>
      <c r="I482" s="22"/>
      <c r="J482" s="9">
        <f>J481*$J$5*$N$3</f>
        <v>3978300</v>
      </c>
      <c r="K482" s="22"/>
      <c r="L482" s="22"/>
      <c r="M482" s="22"/>
      <c r="N482" s="16">
        <f t="shared" si="7"/>
        <v>153011.53846153847</v>
      </c>
      <c r="O482" s="596"/>
    </row>
    <row r="483" spans="1:15" ht="15.75" customHeight="1">
      <c r="A483" s="6"/>
      <c r="B483" s="45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16">
        <f t="shared" si="7"/>
        <v>0</v>
      </c>
      <c r="O483" s="248"/>
    </row>
    <row r="484" spans="1:15" ht="15.75">
      <c r="A484" s="28" t="s">
        <v>264</v>
      </c>
      <c r="B484" s="18" t="s">
        <v>78</v>
      </c>
      <c r="C484" s="22"/>
      <c r="D484" s="22"/>
      <c r="E484" s="22"/>
      <c r="F484" s="9"/>
      <c r="G484" s="22"/>
      <c r="H484" s="22"/>
      <c r="I484" s="22"/>
      <c r="J484" s="40">
        <v>1</v>
      </c>
      <c r="K484" s="22"/>
      <c r="L484" s="22"/>
      <c r="M484" s="22"/>
      <c r="N484" s="16">
        <f t="shared" si="7"/>
        <v>0.038461538461538464</v>
      </c>
      <c r="O484" s="595" t="s">
        <v>224</v>
      </c>
    </row>
    <row r="485" spans="1:15" ht="15.75">
      <c r="A485" s="3"/>
      <c r="B485" s="18"/>
      <c r="C485" s="22"/>
      <c r="D485" s="22"/>
      <c r="E485" s="22"/>
      <c r="F485" s="10"/>
      <c r="G485" s="22"/>
      <c r="H485" s="22"/>
      <c r="I485" s="22"/>
      <c r="J485" s="9">
        <f>J484*$J$5*$N$3</f>
        <v>3978300</v>
      </c>
      <c r="K485" s="22"/>
      <c r="L485" s="22"/>
      <c r="M485" s="22"/>
      <c r="N485" s="16">
        <f t="shared" si="7"/>
        <v>153011.53846153847</v>
      </c>
      <c r="O485" s="596"/>
    </row>
    <row r="486" spans="1:15" ht="15.75">
      <c r="A486" s="3"/>
      <c r="B486" s="18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16">
        <f t="shared" si="7"/>
        <v>0</v>
      </c>
      <c r="O486" s="252"/>
    </row>
    <row r="487" spans="1:15" ht="15.75">
      <c r="A487" s="28" t="s">
        <v>265</v>
      </c>
      <c r="B487" s="18" t="s">
        <v>266</v>
      </c>
      <c r="C487" s="22"/>
      <c r="D487" s="22"/>
      <c r="E487" s="22"/>
      <c r="F487" s="9"/>
      <c r="G487" s="22"/>
      <c r="H487" s="22"/>
      <c r="I487" s="22"/>
      <c r="J487" s="40">
        <v>1</v>
      </c>
      <c r="K487" s="22"/>
      <c r="L487" s="22"/>
      <c r="M487" s="22"/>
      <c r="N487" s="16">
        <f t="shared" si="7"/>
        <v>0.038461538461538464</v>
      </c>
      <c r="O487" s="595" t="s">
        <v>224</v>
      </c>
    </row>
    <row r="488" spans="1:15" ht="15.75">
      <c r="A488" s="3"/>
      <c r="B488" s="18"/>
      <c r="C488" s="22"/>
      <c r="D488" s="22"/>
      <c r="E488" s="22"/>
      <c r="F488" s="10"/>
      <c r="G488" s="22"/>
      <c r="H488" s="22"/>
      <c r="I488" s="22"/>
      <c r="J488" s="9">
        <f>J487*$J$5*$N$3</f>
        <v>3978300</v>
      </c>
      <c r="K488" s="22"/>
      <c r="L488" s="22"/>
      <c r="M488" s="22"/>
      <c r="N488" s="16">
        <f t="shared" si="7"/>
        <v>153011.53846153847</v>
      </c>
      <c r="O488" s="596"/>
    </row>
    <row r="489" spans="1:15" ht="15.75">
      <c r="A489" s="3"/>
      <c r="B489" s="18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16">
        <f t="shared" si="7"/>
        <v>0</v>
      </c>
      <c r="O489" s="252"/>
    </row>
    <row r="490" spans="1:15" ht="15.75">
      <c r="A490" s="27" t="s">
        <v>267</v>
      </c>
      <c r="B490" s="48" t="s">
        <v>268</v>
      </c>
      <c r="C490" s="22"/>
      <c r="D490" s="22"/>
      <c r="E490" s="24"/>
      <c r="F490" s="22"/>
      <c r="G490" s="9"/>
      <c r="H490" s="22"/>
      <c r="I490" s="22"/>
      <c r="J490" s="22"/>
      <c r="K490" s="22"/>
      <c r="L490" s="22"/>
      <c r="M490" s="22"/>
      <c r="N490" s="16">
        <f t="shared" si="7"/>
        <v>0</v>
      </c>
      <c r="O490" s="249"/>
    </row>
    <row r="491" spans="1:15" ht="15.75">
      <c r="A491" s="28" t="s">
        <v>269</v>
      </c>
      <c r="B491" s="39" t="s">
        <v>205</v>
      </c>
      <c r="C491" s="22"/>
      <c r="D491" s="22"/>
      <c r="E491" s="9"/>
      <c r="F491" s="22"/>
      <c r="G491" s="10"/>
      <c r="H491" s="22"/>
      <c r="I491" s="22"/>
      <c r="J491" s="22"/>
      <c r="K491" s="22"/>
      <c r="L491" s="22"/>
      <c r="M491" s="22"/>
      <c r="N491" s="16">
        <f t="shared" si="7"/>
        <v>0</v>
      </c>
      <c r="O491" s="252"/>
    </row>
    <row r="492" spans="1:15" ht="15.75">
      <c r="A492" s="5" t="s">
        <v>43</v>
      </c>
      <c r="B492" s="39" t="s">
        <v>255</v>
      </c>
      <c r="C492" s="22"/>
      <c r="D492" s="22"/>
      <c r="E492" s="22"/>
      <c r="F492" s="22"/>
      <c r="G492" s="22"/>
      <c r="H492" s="22"/>
      <c r="I492" s="22"/>
      <c r="K492" s="235">
        <v>1</v>
      </c>
      <c r="L492" s="22"/>
      <c r="M492" s="22"/>
      <c r="N492" s="16">
        <f t="shared" si="7"/>
        <v>0.038461538461538464</v>
      </c>
      <c r="O492" s="595" t="s">
        <v>194</v>
      </c>
    </row>
    <row r="493" spans="1:15" ht="15.75">
      <c r="A493" s="31"/>
      <c r="B493" s="45"/>
      <c r="C493" s="22"/>
      <c r="D493" s="22"/>
      <c r="E493" s="22"/>
      <c r="F493" s="22"/>
      <c r="G493" s="22"/>
      <c r="H493" s="22"/>
      <c r="I493" s="22"/>
      <c r="K493" s="234">
        <f>K492*$K$5*$N$3</f>
        <v>4470000</v>
      </c>
      <c r="L493" s="22"/>
      <c r="M493" s="22"/>
      <c r="N493" s="16">
        <f t="shared" si="7"/>
        <v>171923.07692307694</v>
      </c>
      <c r="O493" s="596"/>
    </row>
    <row r="494" spans="1:15" ht="15.75">
      <c r="A494" s="5"/>
      <c r="B494" s="39"/>
      <c r="C494" s="22"/>
      <c r="D494" s="22"/>
      <c r="E494" s="22"/>
      <c r="F494" s="22"/>
      <c r="G494" s="22"/>
      <c r="H494" s="22"/>
      <c r="I494" s="22"/>
      <c r="K494" s="180"/>
      <c r="L494" s="22"/>
      <c r="M494" s="22"/>
      <c r="N494" s="16">
        <f t="shared" si="7"/>
        <v>0</v>
      </c>
      <c r="O494" s="252"/>
    </row>
    <row r="495" spans="1:15" ht="35.25" customHeight="1">
      <c r="A495" s="5" t="s">
        <v>43</v>
      </c>
      <c r="B495" s="39" t="s">
        <v>256</v>
      </c>
      <c r="C495" s="22"/>
      <c r="D495" s="22"/>
      <c r="E495" s="24"/>
      <c r="F495" s="22"/>
      <c r="G495" s="9"/>
      <c r="H495" s="22"/>
      <c r="I495" s="22"/>
      <c r="K495" s="235">
        <v>1</v>
      </c>
      <c r="L495" s="22"/>
      <c r="M495" s="22"/>
      <c r="N495" s="16">
        <f t="shared" si="7"/>
        <v>0.038461538461538464</v>
      </c>
      <c r="O495" s="595" t="s">
        <v>194</v>
      </c>
    </row>
    <row r="496" spans="1:15" ht="15.75">
      <c r="A496" s="31"/>
      <c r="B496" s="45"/>
      <c r="C496" s="22"/>
      <c r="D496" s="22"/>
      <c r="E496" s="9"/>
      <c r="F496" s="22"/>
      <c r="G496" s="10"/>
      <c r="H496" s="22"/>
      <c r="I496" s="22"/>
      <c r="K496" s="234">
        <f>K495*$K$5*$N$3</f>
        <v>4470000</v>
      </c>
      <c r="L496" s="22"/>
      <c r="M496" s="22"/>
      <c r="N496" s="16">
        <f t="shared" si="7"/>
        <v>171923.07692307694</v>
      </c>
      <c r="O496" s="596"/>
    </row>
    <row r="497" spans="1:15" ht="15.75">
      <c r="A497" s="3"/>
      <c r="B497" s="2"/>
      <c r="C497" s="22"/>
      <c r="D497" s="22"/>
      <c r="E497" s="22"/>
      <c r="F497" s="22"/>
      <c r="G497" s="22"/>
      <c r="H497" s="22"/>
      <c r="I497" s="22"/>
      <c r="K497" s="180"/>
      <c r="L497" s="22"/>
      <c r="M497" s="22"/>
      <c r="N497" s="16">
        <f t="shared" si="7"/>
        <v>0</v>
      </c>
      <c r="O497" s="252"/>
    </row>
    <row r="498" spans="1:15" ht="15.75">
      <c r="A498" s="5" t="s">
        <v>43</v>
      </c>
      <c r="B498" s="39" t="s">
        <v>257</v>
      </c>
      <c r="C498" s="22"/>
      <c r="D498" s="22"/>
      <c r="E498" s="24"/>
      <c r="F498" s="22"/>
      <c r="G498" s="9"/>
      <c r="H498" s="22"/>
      <c r="I498" s="22"/>
      <c r="K498" s="235">
        <v>1</v>
      </c>
      <c r="L498" s="22"/>
      <c r="M498" s="22"/>
      <c r="N498" s="16">
        <f t="shared" si="7"/>
        <v>0.038461538461538464</v>
      </c>
      <c r="O498" s="595" t="s">
        <v>194</v>
      </c>
    </row>
    <row r="499" spans="1:15" ht="15.75">
      <c r="A499" s="3"/>
      <c r="B499" s="2"/>
      <c r="C499" s="22"/>
      <c r="D499" s="22"/>
      <c r="E499" s="9"/>
      <c r="F499" s="22"/>
      <c r="G499" s="10"/>
      <c r="H499" s="22"/>
      <c r="I499" s="22"/>
      <c r="K499" s="234">
        <f>K498*$K$5*$N$3</f>
        <v>4470000</v>
      </c>
      <c r="L499" s="22"/>
      <c r="M499" s="22"/>
      <c r="N499" s="16">
        <f t="shared" si="7"/>
        <v>171923.07692307694</v>
      </c>
      <c r="O499" s="596"/>
    </row>
    <row r="500" spans="1:15" ht="15.75">
      <c r="A500" s="3"/>
      <c r="B500" s="2"/>
      <c r="C500" s="22"/>
      <c r="D500" s="22"/>
      <c r="E500" s="22"/>
      <c r="F500" s="22"/>
      <c r="G500" s="22"/>
      <c r="H500" s="22"/>
      <c r="I500" s="22"/>
      <c r="K500" s="180"/>
      <c r="L500" s="22"/>
      <c r="M500" s="22"/>
      <c r="N500" s="16">
        <f t="shared" si="7"/>
        <v>0</v>
      </c>
      <c r="O500" s="252"/>
    </row>
    <row r="501" spans="1:15" ht="15.75">
      <c r="A501" s="28" t="s">
        <v>270</v>
      </c>
      <c r="B501" s="39" t="s">
        <v>206</v>
      </c>
      <c r="C501" s="22"/>
      <c r="D501" s="22"/>
      <c r="E501" s="24"/>
      <c r="F501" s="22"/>
      <c r="G501" s="22"/>
      <c r="H501" s="22"/>
      <c r="I501" s="22"/>
      <c r="K501" s="235">
        <v>1</v>
      </c>
      <c r="L501" s="22"/>
      <c r="M501" s="22"/>
      <c r="N501" s="16">
        <f t="shared" si="7"/>
        <v>0.038461538461538464</v>
      </c>
      <c r="O501" s="595" t="s">
        <v>194</v>
      </c>
    </row>
    <row r="502" spans="1:15" ht="15.75">
      <c r="A502" s="3"/>
      <c r="B502" s="2"/>
      <c r="C502" s="22"/>
      <c r="D502" s="22"/>
      <c r="E502" s="9"/>
      <c r="F502" s="22"/>
      <c r="G502" s="22"/>
      <c r="H502" s="22"/>
      <c r="I502" s="22"/>
      <c r="K502" s="234">
        <f>K501*$K$5*$N$3</f>
        <v>4470000</v>
      </c>
      <c r="L502" s="22"/>
      <c r="M502" s="22"/>
      <c r="N502" s="16">
        <f t="shared" si="7"/>
        <v>171923.07692307694</v>
      </c>
      <c r="O502" s="596"/>
    </row>
    <row r="503" spans="1:15" ht="15.75">
      <c r="A503" s="3"/>
      <c r="B503" s="2"/>
      <c r="C503" s="22"/>
      <c r="D503" s="22"/>
      <c r="E503" s="22"/>
      <c r="F503" s="22"/>
      <c r="G503" s="22"/>
      <c r="H503" s="22"/>
      <c r="I503" s="22"/>
      <c r="K503" s="180"/>
      <c r="L503" s="22"/>
      <c r="M503" s="22"/>
      <c r="N503" s="16">
        <f t="shared" si="7"/>
        <v>0</v>
      </c>
      <c r="O503" s="252"/>
    </row>
    <row r="504" spans="1:15" ht="15.75">
      <c r="A504" s="28" t="s">
        <v>271</v>
      </c>
      <c r="B504" s="39" t="s">
        <v>207</v>
      </c>
      <c r="C504" s="22"/>
      <c r="D504" s="22"/>
      <c r="E504" s="22"/>
      <c r="F504" s="22"/>
      <c r="G504" s="9"/>
      <c r="H504" s="22"/>
      <c r="I504" s="22"/>
      <c r="K504" s="235">
        <v>1</v>
      </c>
      <c r="L504" s="22"/>
      <c r="M504" s="22"/>
      <c r="N504" s="16">
        <f t="shared" si="7"/>
        <v>0.038461538461538464</v>
      </c>
      <c r="O504" s="595" t="s">
        <v>194</v>
      </c>
    </row>
    <row r="505" spans="1:15" ht="15.75">
      <c r="A505" s="31"/>
      <c r="B505" s="2"/>
      <c r="C505" s="22"/>
      <c r="D505" s="22"/>
      <c r="E505" s="22"/>
      <c r="F505" s="22"/>
      <c r="G505" s="10"/>
      <c r="H505" s="22"/>
      <c r="I505" s="22"/>
      <c r="K505" s="234">
        <f>K504*$K$5*$N$3</f>
        <v>4470000</v>
      </c>
      <c r="L505" s="22"/>
      <c r="M505" s="22"/>
      <c r="N505" s="16">
        <f t="shared" si="7"/>
        <v>171923.07692307694</v>
      </c>
      <c r="O505" s="596"/>
    </row>
    <row r="506" spans="1:15" ht="15.75">
      <c r="A506" s="31"/>
      <c r="B506" s="2"/>
      <c r="C506" s="22"/>
      <c r="D506" s="22"/>
      <c r="E506" s="22"/>
      <c r="F506" s="22"/>
      <c r="G506" s="22"/>
      <c r="H506" s="22"/>
      <c r="I506" s="22"/>
      <c r="K506" s="180"/>
      <c r="L506" s="22"/>
      <c r="M506" s="22"/>
      <c r="N506" s="16">
        <f t="shared" si="7"/>
        <v>0</v>
      </c>
      <c r="O506" s="252"/>
    </row>
    <row r="507" spans="1:15" ht="15.75">
      <c r="A507" s="28" t="s">
        <v>272</v>
      </c>
      <c r="B507" s="39" t="s">
        <v>90</v>
      </c>
      <c r="C507" s="22"/>
      <c r="D507" s="22"/>
      <c r="E507" s="22"/>
      <c r="F507" s="22"/>
      <c r="G507" s="22"/>
      <c r="H507" s="9"/>
      <c r="I507" s="22"/>
      <c r="K507" s="235">
        <v>1</v>
      </c>
      <c r="L507" s="22"/>
      <c r="M507" s="22"/>
      <c r="N507" s="16">
        <f t="shared" si="7"/>
        <v>0.038461538461538464</v>
      </c>
      <c r="O507" s="595" t="s">
        <v>194</v>
      </c>
    </row>
    <row r="508" spans="1:15" ht="15.75">
      <c r="A508" s="31"/>
      <c r="B508" s="45"/>
      <c r="C508" s="22"/>
      <c r="D508" s="22"/>
      <c r="E508" s="22"/>
      <c r="F508" s="22"/>
      <c r="G508" s="22"/>
      <c r="H508" s="10"/>
      <c r="I508" s="22"/>
      <c r="K508" s="234">
        <f>K507*$K$5*$N$3</f>
        <v>4470000</v>
      </c>
      <c r="L508" s="22"/>
      <c r="M508" s="22"/>
      <c r="N508" s="16">
        <f t="shared" si="7"/>
        <v>171923.07692307694</v>
      </c>
      <c r="O508" s="596"/>
    </row>
    <row r="509" spans="1:15" ht="15.75">
      <c r="A509" s="31"/>
      <c r="B509" s="45"/>
      <c r="C509" s="22"/>
      <c r="D509" s="22"/>
      <c r="E509" s="22"/>
      <c r="F509" s="22"/>
      <c r="G509" s="22"/>
      <c r="H509" s="22"/>
      <c r="I509" s="22"/>
      <c r="K509" s="180"/>
      <c r="L509" s="22"/>
      <c r="M509" s="22"/>
      <c r="N509" s="16">
        <f t="shared" si="7"/>
        <v>0</v>
      </c>
      <c r="O509" s="252"/>
    </row>
    <row r="510" spans="1:16" s="37" customFormat="1" ht="18" customHeight="1">
      <c r="A510" s="28" t="s">
        <v>273</v>
      </c>
      <c r="B510" s="2" t="s">
        <v>92</v>
      </c>
      <c r="C510" s="23"/>
      <c r="D510" s="23"/>
      <c r="E510" s="66"/>
      <c r="F510" s="40"/>
      <c r="G510" s="23"/>
      <c r="H510" s="23"/>
      <c r="I510" s="23"/>
      <c r="K510" s="235">
        <v>1</v>
      </c>
      <c r="L510" s="22"/>
      <c r="M510" s="22"/>
      <c r="N510" s="16">
        <f t="shared" si="7"/>
        <v>0.038461538461538464</v>
      </c>
      <c r="O510" s="595" t="s">
        <v>194</v>
      </c>
      <c r="P510" s="15"/>
    </row>
    <row r="511" spans="1:15" ht="15.75">
      <c r="A511" s="31"/>
      <c r="B511" s="2"/>
      <c r="C511" s="22"/>
      <c r="D511" s="22"/>
      <c r="E511" s="9"/>
      <c r="F511" s="10"/>
      <c r="G511" s="22"/>
      <c r="H511" s="22"/>
      <c r="I511" s="22"/>
      <c r="K511" s="234">
        <f>K510*$K$5*$N$3</f>
        <v>4470000</v>
      </c>
      <c r="L511" s="22"/>
      <c r="M511" s="22"/>
      <c r="N511" s="16">
        <f t="shared" si="7"/>
        <v>171923.07692307694</v>
      </c>
      <c r="O511" s="596"/>
    </row>
    <row r="512" spans="1:15" ht="15.75">
      <c r="A512" s="31"/>
      <c r="B512" s="2"/>
      <c r="C512" s="22"/>
      <c r="D512" s="22"/>
      <c r="E512" s="22"/>
      <c r="F512" s="22"/>
      <c r="G512" s="22"/>
      <c r="H512" s="22"/>
      <c r="I512" s="22"/>
      <c r="K512" s="180"/>
      <c r="L512" s="22"/>
      <c r="M512" s="22"/>
      <c r="N512" s="16">
        <f t="shared" si="7"/>
        <v>0</v>
      </c>
      <c r="O512" s="252"/>
    </row>
    <row r="513" spans="1:15" ht="18" customHeight="1">
      <c r="A513" s="28" t="s">
        <v>274</v>
      </c>
      <c r="B513" s="39" t="s">
        <v>261</v>
      </c>
      <c r="C513" s="22"/>
      <c r="D513" s="22"/>
      <c r="E513" s="22"/>
      <c r="F513" s="9"/>
      <c r="G513" s="22"/>
      <c r="H513" s="22"/>
      <c r="I513" s="22"/>
      <c r="K513" s="235">
        <v>1</v>
      </c>
      <c r="L513" s="22"/>
      <c r="M513" s="22"/>
      <c r="N513" s="16">
        <f t="shared" si="7"/>
        <v>0.038461538461538464</v>
      </c>
      <c r="O513" s="595" t="s">
        <v>194</v>
      </c>
    </row>
    <row r="514" spans="1:15" ht="15.75">
      <c r="A514" s="3"/>
      <c r="B514" s="2"/>
      <c r="C514" s="22"/>
      <c r="D514" s="22"/>
      <c r="E514" s="22"/>
      <c r="F514" s="10"/>
      <c r="G514" s="22"/>
      <c r="H514" s="22"/>
      <c r="I514" s="22"/>
      <c r="K514" s="234">
        <f>K513*$K$5*$N$3</f>
        <v>4470000</v>
      </c>
      <c r="L514" s="22"/>
      <c r="M514" s="22"/>
      <c r="N514" s="16">
        <f t="shared" si="7"/>
        <v>171923.07692307694</v>
      </c>
      <c r="O514" s="596"/>
    </row>
    <row r="515" spans="1:15" ht="15.75">
      <c r="A515" s="3"/>
      <c r="B515" s="2"/>
      <c r="C515" s="22"/>
      <c r="D515" s="22"/>
      <c r="E515" s="22"/>
      <c r="F515" s="22"/>
      <c r="G515" s="22"/>
      <c r="H515" s="22"/>
      <c r="I515" s="22"/>
      <c r="K515" s="180"/>
      <c r="L515" s="22"/>
      <c r="M515" s="22"/>
      <c r="N515" s="16">
        <f t="shared" si="7"/>
        <v>0</v>
      </c>
      <c r="O515" s="252"/>
    </row>
    <row r="516" spans="1:15" s="37" customFormat="1" ht="15.75">
      <c r="A516" s="28" t="s">
        <v>275</v>
      </c>
      <c r="B516" s="18" t="s">
        <v>78</v>
      </c>
      <c r="C516" s="23"/>
      <c r="D516" s="23"/>
      <c r="E516" s="23"/>
      <c r="F516" s="23"/>
      <c r="G516" s="23"/>
      <c r="H516" s="40"/>
      <c r="I516" s="40"/>
      <c r="K516" s="235">
        <v>1</v>
      </c>
      <c r="L516" s="22"/>
      <c r="M516" s="22"/>
      <c r="N516" s="16">
        <f t="shared" si="7"/>
        <v>0.038461538461538464</v>
      </c>
      <c r="O516" s="595" t="s">
        <v>194</v>
      </c>
    </row>
    <row r="517" spans="1:15" ht="15.75">
      <c r="A517" s="3"/>
      <c r="B517" s="2"/>
      <c r="C517" s="22"/>
      <c r="D517" s="22"/>
      <c r="E517" s="22"/>
      <c r="F517" s="22"/>
      <c r="G517" s="22"/>
      <c r="H517" s="10"/>
      <c r="I517" s="10"/>
      <c r="K517" s="234">
        <f>K516*$K$5*$N$3</f>
        <v>4470000</v>
      </c>
      <c r="L517" s="22"/>
      <c r="M517" s="22"/>
      <c r="N517" s="16">
        <f t="shared" si="7"/>
        <v>171923.07692307694</v>
      </c>
      <c r="O517" s="596"/>
    </row>
    <row r="518" spans="1:15" ht="15.75">
      <c r="A518" s="3"/>
      <c r="B518" s="2"/>
      <c r="C518" s="22"/>
      <c r="D518" s="22"/>
      <c r="E518" s="22"/>
      <c r="F518" s="22"/>
      <c r="G518" s="22"/>
      <c r="H518" s="22"/>
      <c r="I518" s="22"/>
      <c r="K518" s="180"/>
      <c r="L518" s="22"/>
      <c r="M518" s="22"/>
      <c r="N518" s="16">
        <f t="shared" si="7"/>
        <v>0</v>
      </c>
      <c r="O518" s="252"/>
    </row>
    <row r="519" spans="1:15" ht="15.75">
      <c r="A519" s="28" t="s">
        <v>276</v>
      </c>
      <c r="B519" s="18" t="s">
        <v>266</v>
      </c>
      <c r="C519" s="22"/>
      <c r="D519" s="22"/>
      <c r="E519" s="22"/>
      <c r="F519" s="22"/>
      <c r="G519" s="9"/>
      <c r="H519" s="22"/>
      <c r="I519" s="22"/>
      <c r="K519" s="235">
        <v>1</v>
      </c>
      <c r="L519" s="22"/>
      <c r="M519" s="22"/>
      <c r="N519" s="16">
        <f t="shared" si="7"/>
        <v>0.038461538461538464</v>
      </c>
      <c r="O519" s="595" t="s">
        <v>194</v>
      </c>
    </row>
    <row r="520" spans="1:15" ht="15.75">
      <c r="A520" s="3"/>
      <c r="B520" s="2"/>
      <c r="C520" s="22"/>
      <c r="D520" s="22"/>
      <c r="E520" s="22"/>
      <c r="F520" s="22"/>
      <c r="G520" s="10"/>
      <c r="H520" s="22"/>
      <c r="I520" s="22"/>
      <c r="K520" s="234">
        <f>K519*$K$5*$N$3</f>
        <v>4470000</v>
      </c>
      <c r="L520" s="22"/>
      <c r="M520" s="22"/>
      <c r="N520" s="16">
        <f t="shared" si="7"/>
        <v>171923.07692307694</v>
      </c>
      <c r="O520" s="596"/>
    </row>
    <row r="521" spans="1:15" ht="15.75">
      <c r="A521" s="3"/>
      <c r="B521" s="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16">
        <f t="shared" si="7"/>
        <v>0</v>
      </c>
      <c r="O521" s="252"/>
    </row>
    <row r="522" spans="1:15" ht="15.75">
      <c r="A522" s="27" t="s">
        <v>277</v>
      </c>
      <c r="B522" s="48" t="s">
        <v>278</v>
      </c>
      <c r="C522" s="22"/>
      <c r="D522" s="22"/>
      <c r="E522" s="22"/>
      <c r="F522" s="22"/>
      <c r="G522" s="22"/>
      <c r="H522" s="9"/>
      <c r="I522" s="22"/>
      <c r="J522" s="22"/>
      <c r="K522" s="22"/>
      <c r="L522" s="22"/>
      <c r="M522" s="22"/>
      <c r="N522" s="16">
        <f t="shared" si="7"/>
        <v>0</v>
      </c>
      <c r="O522" s="249"/>
    </row>
    <row r="523" spans="1:15" ht="15.75">
      <c r="A523" s="28" t="s">
        <v>279</v>
      </c>
      <c r="B523" s="39" t="s">
        <v>205</v>
      </c>
      <c r="C523" s="22"/>
      <c r="D523" s="22"/>
      <c r="E523" s="22"/>
      <c r="F523" s="22"/>
      <c r="G523" s="22"/>
      <c r="H523" s="10"/>
      <c r="I523" s="22"/>
      <c r="J523" s="22"/>
      <c r="K523" s="22"/>
      <c r="L523" s="40"/>
      <c r="M523" s="22"/>
      <c r="N523" s="16">
        <f t="shared" si="7"/>
        <v>0</v>
      </c>
      <c r="O523" s="264"/>
    </row>
    <row r="524" spans="1:15" ht="15.75">
      <c r="A524" s="5" t="s">
        <v>43</v>
      </c>
      <c r="B524" s="39" t="s">
        <v>255</v>
      </c>
      <c r="C524" s="22"/>
      <c r="D524" s="22"/>
      <c r="E524" s="22"/>
      <c r="F524" s="22"/>
      <c r="G524" s="22"/>
      <c r="H524" s="22"/>
      <c r="I524" s="22"/>
      <c r="K524" s="22"/>
      <c r="L524" s="234">
        <v>1</v>
      </c>
      <c r="M524" s="23"/>
      <c r="N524" s="16">
        <f aca="true" t="shared" si="8" ref="N524:N587">SUM(C524:M524)/26</f>
        <v>0.038461538461538464</v>
      </c>
      <c r="O524" s="595" t="s">
        <v>548</v>
      </c>
    </row>
    <row r="525" spans="1:15" ht="15.75">
      <c r="A525" s="31"/>
      <c r="B525" s="45"/>
      <c r="C525" s="22"/>
      <c r="D525" s="22"/>
      <c r="E525" s="24"/>
      <c r="F525" s="22"/>
      <c r="G525" s="22"/>
      <c r="H525" s="22"/>
      <c r="I525" s="22"/>
      <c r="K525" s="22"/>
      <c r="L525" s="234">
        <f>L524*$L$5*$N$3</f>
        <v>4961700</v>
      </c>
      <c r="M525" s="22"/>
      <c r="N525" s="16">
        <f t="shared" si="8"/>
        <v>190834.61538461538</v>
      </c>
      <c r="O525" s="596"/>
    </row>
    <row r="526" spans="1:15" ht="15.75">
      <c r="A526" s="5"/>
      <c r="B526" s="39"/>
      <c r="C526" s="22"/>
      <c r="D526" s="22"/>
      <c r="E526" s="9"/>
      <c r="F526" s="22"/>
      <c r="G526" s="22"/>
      <c r="H526" s="22"/>
      <c r="I526" s="22"/>
      <c r="K526" s="22"/>
      <c r="L526" s="180"/>
      <c r="M526" s="22"/>
      <c r="N526" s="16">
        <f t="shared" si="8"/>
        <v>0</v>
      </c>
      <c r="O526" s="252"/>
    </row>
    <row r="527" spans="1:15" ht="15.75">
      <c r="A527" s="5" t="s">
        <v>43</v>
      </c>
      <c r="B527" s="39" t="s">
        <v>256</v>
      </c>
      <c r="C527" s="22"/>
      <c r="D527" s="22"/>
      <c r="E527" s="9"/>
      <c r="F527" s="22"/>
      <c r="G527" s="22"/>
      <c r="H527" s="22"/>
      <c r="I527" s="22"/>
      <c r="K527" s="22"/>
      <c r="L527" s="234">
        <v>1</v>
      </c>
      <c r="M527" s="23"/>
      <c r="N527" s="16">
        <f t="shared" si="8"/>
        <v>0.038461538461538464</v>
      </c>
      <c r="O527" s="595" t="s">
        <v>548</v>
      </c>
    </row>
    <row r="528" spans="1:15" ht="15.75">
      <c r="A528" s="31"/>
      <c r="B528" s="45"/>
      <c r="C528" s="22"/>
      <c r="D528" s="22"/>
      <c r="E528" s="24"/>
      <c r="F528" s="22"/>
      <c r="G528" s="22"/>
      <c r="H528" s="22"/>
      <c r="I528" s="22"/>
      <c r="K528" s="22"/>
      <c r="L528" s="234">
        <f>L527*$L$5*$N$3</f>
        <v>4961700</v>
      </c>
      <c r="M528" s="22"/>
      <c r="N528" s="16">
        <f t="shared" si="8"/>
        <v>190834.61538461538</v>
      </c>
      <c r="O528" s="596"/>
    </row>
    <row r="529" spans="1:15" s="37" customFormat="1" ht="15.75">
      <c r="A529" s="28"/>
      <c r="B529" s="44"/>
      <c r="C529" s="23"/>
      <c r="D529" s="23"/>
      <c r="E529" s="40"/>
      <c r="F529" s="40"/>
      <c r="G529" s="23"/>
      <c r="H529" s="23"/>
      <c r="I529" s="23"/>
      <c r="K529" s="23"/>
      <c r="L529" s="239"/>
      <c r="M529" s="23"/>
      <c r="N529" s="16">
        <f t="shared" si="8"/>
        <v>0</v>
      </c>
      <c r="O529" s="255"/>
    </row>
    <row r="530" spans="1:15" ht="15.75">
      <c r="A530" s="5" t="s">
        <v>43</v>
      </c>
      <c r="B530" s="39" t="s">
        <v>257</v>
      </c>
      <c r="C530" s="22"/>
      <c r="D530" s="22"/>
      <c r="E530" s="9"/>
      <c r="F530" s="10"/>
      <c r="G530" s="22"/>
      <c r="H530" s="22"/>
      <c r="I530" s="22"/>
      <c r="K530" s="22"/>
      <c r="L530" s="234">
        <v>1</v>
      </c>
      <c r="M530" s="23"/>
      <c r="N530" s="16">
        <f t="shared" si="8"/>
        <v>0.038461538461538464</v>
      </c>
      <c r="O530" s="595" t="s">
        <v>548</v>
      </c>
    </row>
    <row r="531" spans="1:15" ht="15.75">
      <c r="A531" s="3"/>
      <c r="B531" s="2"/>
      <c r="C531" s="22"/>
      <c r="D531" s="22"/>
      <c r="E531" s="9"/>
      <c r="F531" s="22"/>
      <c r="G531" s="22"/>
      <c r="H531" s="22"/>
      <c r="I531" s="22"/>
      <c r="K531" s="22"/>
      <c r="L531" s="234">
        <f>L530*$L$5*$N$3</f>
        <v>4961700</v>
      </c>
      <c r="M531" s="22"/>
      <c r="N531" s="16">
        <f t="shared" si="8"/>
        <v>190834.61538461538</v>
      </c>
      <c r="O531" s="596"/>
    </row>
    <row r="532" spans="1:15" s="37" customFormat="1" ht="15.75">
      <c r="A532" s="28"/>
      <c r="B532" s="44"/>
      <c r="C532" s="23"/>
      <c r="D532" s="23"/>
      <c r="E532" s="40"/>
      <c r="F532" s="23"/>
      <c r="G532" s="23"/>
      <c r="H532" s="40"/>
      <c r="I532" s="23"/>
      <c r="K532" s="23"/>
      <c r="L532" s="239"/>
      <c r="M532" s="23"/>
      <c r="N532" s="16">
        <f t="shared" si="8"/>
        <v>0</v>
      </c>
      <c r="O532" s="255"/>
    </row>
    <row r="533" spans="1:15" ht="15.75">
      <c r="A533" s="28" t="s">
        <v>280</v>
      </c>
      <c r="B533" s="39" t="s">
        <v>206</v>
      </c>
      <c r="C533" s="22"/>
      <c r="D533" s="22"/>
      <c r="E533" s="9"/>
      <c r="F533" s="22"/>
      <c r="G533" s="22"/>
      <c r="H533" s="10"/>
      <c r="I533" s="22"/>
      <c r="K533" s="22"/>
      <c r="L533" s="234">
        <v>1</v>
      </c>
      <c r="M533" s="23"/>
      <c r="N533" s="16">
        <f t="shared" si="8"/>
        <v>0.038461538461538464</v>
      </c>
      <c r="O533" s="595" t="s">
        <v>548</v>
      </c>
    </row>
    <row r="534" spans="1:15" ht="15.75">
      <c r="A534" s="3"/>
      <c r="B534" s="2"/>
      <c r="C534" s="22"/>
      <c r="D534" s="22"/>
      <c r="E534" s="9"/>
      <c r="F534" s="22"/>
      <c r="G534" s="22"/>
      <c r="H534" s="22"/>
      <c r="I534" s="22"/>
      <c r="K534" s="22"/>
      <c r="L534" s="234">
        <f>L533*$L$5*$N$3</f>
        <v>4961700</v>
      </c>
      <c r="M534" s="22"/>
      <c r="N534" s="16">
        <f t="shared" si="8"/>
        <v>190834.61538461538</v>
      </c>
      <c r="O534" s="596"/>
    </row>
    <row r="535" spans="1:15" s="37" customFormat="1" ht="15.75">
      <c r="A535" s="28"/>
      <c r="B535" s="44"/>
      <c r="C535" s="23"/>
      <c r="D535" s="23"/>
      <c r="E535" s="40"/>
      <c r="F535" s="23"/>
      <c r="G535" s="40"/>
      <c r="H535" s="23"/>
      <c r="I535" s="23"/>
      <c r="K535" s="23"/>
      <c r="L535" s="239"/>
      <c r="M535" s="23"/>
      <c r="N535" s="16">
        <f t="shared" si="8"/>
        <v>0</v>
      </c>
      <c r="O535" s="255"/>
    </row>
    <row r="536" spans="1:15" ht="15.75">
      <c r="A536" s="28" t="s">
        <v>281</v>
      </c>
      <c r="B536" s="39" t="s">
        <v>207</v>
      </c>
      <c r="C536" s="22"/>
      <c r="D536" s="22"/>
      <c r="E536" s="9"/>
      <c r="F536" s="22"/>
      <c r="G536" s="10"/>
      <c r="H536" s="22"/>
      <c r="I536" s="22"/>
      <c r="K536" s="22"/>
      <c r="L536" s="234">
        <v>1</v>
      </c>
      <c r="M536" s="23"/>
      <c r="N536" s="16">
        <f t="shared" si="8"/>
        <v>0.038461538461538464</v>
      </c>
      <c r="O536" s="595" t="s">
        <v>548</v>
      </c>
    </row>
    <row r="537" spans="1:15" ht="15.75">
      <c r="A537" s="3"/>
      <c r="B537" s="2"/>
      <c r="C537" s="22"/>
      <c r="D537" s="22"/>
      <c r="E537" s="9"/>
      <c r="F537" s="22"/>
      <c r="G537" s="22"/>
      <c r="H537" s="22"/>
      <c r="I537" s="22"/>
      <c r="K537" s="22"/>
      <c r="L537" s="234">
        <f>L536*$L$5*$N$3</f>
        <v>4961700</v>
      </c>
      <c r="M537" s="22"/>
      <c r="N537" s="16">
        <f t="shared" si="8"/>
        <v>190834.61538461538</v>
      </c>
      <c r="O537" s="596"/>
    </row>
    <row r="538" spans="1:15" ht="15.75">
      <c r="A538" s="31"/>
      <c r="B538" s="45"/>
      <c r="C538" s="22"/>
      <c r="D538" s="22"/>
      <c r="E538" s="24"/>
      <c r="F538" s="9"/>
      <c r="G538" s="22"/>
      <c r="H538" s="22"/>
      <c r="I538" s="22"/>
      <c r="K538" s="22"/>
      <c r="L538" s="180"/>
      <c r="M538" s="22"/>
      <c r="N538" s="16">
        <f t="shared" si="8"/>
        <v>0</v>
      </c>
      <c r="O538" s="249"/>
    </row>
    <row r="539" spans="1:15" ht="15.75">
      <c r="A539" s="28" t="s">
        <v>282</v>
      </c>
      <c r="B539" s="39" t="s">
        <v>261</v>
      </c>
      <c r="C539" s="22"/>
      <c r="D539" s="22"/>
      <c r="E539" s="9"/>
      <c r="F539" s="10"/>
      <c r="G539" s="22"/>
      <c r="H539" s="22"/>
      <c r="I539" s="22"/>
      <c r="K539" s="22"/>
      <c r="L539" s="234">
        <v>1</v>
      </c>
      <c r="M539" s="23"/>
      <c r="N539" s="16">
        <f t="shared" si="8"/>
        <v>0.038461538461538464</v>
      </c>
      <c r="O539" s="595" t="s">
        <v>548</v>
      </c>
    </row>
    <row r="540" spans="1:15" ht="15.75">
      <c r="A540" s="31"/>
      <c r="B540" s="2"/>
      <c r="C540" s="22"/>
      <c r="D540" s="22"/>
      <c r="E540" s="9"/>
      <c r="F540" s="10"/>
      <c r="G540" s="22"/>
      <c r="H540" s="22"/>
      <c r="I540" s="22"/>
      <c r="K540" s="22"/>
      <c r="L540" s="234">
        <f>L539*$L$5*$N$3</f>
        <v>4961700</v>
      </c>
      <c r="M540" s="22"/>
      <c r="N540" s="16">
        <f t="shared" si="8"/>
        <v>190834.61538461538</v>
      </c>
      <c r="O540" s="596"/>
    </row>
    <row r="541" spans="1:15" s="117" customFormat="1" ht="15.75">
      <c r="A541" s="85"/>
      <c r="B541" s="119"/>
      <c r="C541" s="116"/>
      <c r="D541" s="116"/>
      <c r="E541" s="116"/>
      <c r="F541" s="116"/>
      <c r="G541" s="116"/>
      <c r="H541" s="116"/>
      <c r="I541" s="116"/>
      <c r="K541" s="116"/>
      <c r="L541" s="241"/>
      <c r="M541" s="116"/>
      <c r="N541" s="16">
        <f t="shared" si="8"/>
        <v>0</v>
      </c>
      <c r="O541" s="268"/>
    </row>
    <row r="542" spans="1:15" ht="15.75">
      <c r="A542" s="28" t="s">
        <v>283</v>
      </c>
      <c r="B542" s="39" t="s">
        <v>90</v>
      </c>
      <c r="C542" s="22"/>
      <c r="D542" s="22"/>
      <c r="E542" s="22"/>
      <c r="F542" s="22"/>
      <c r="G542" s="22"/>
      <c r="H542" s="22"/>
      <c r="I542" s="22"/>
      <c r="K542" s="22"/>
      <c r="L542" s="234">
        <v>1</v>
      </c>
      <c r="M542" s="23"/>
      <c r="N542" s="16">
        <f t="shared" si="8"/>
        <v>0.038461538461538464</v>
      </c>
      <c r="O542" s="595" t="s">
        <v>548</v>
      </c>
    </row>
    <row r="543" spans="1:15" ht="15.75">
      <c r="A543" s="3"/>
      <c r="B543" s="2"/>
      <c r="C543" s="22"/>
      <c r="D543" s="22"/>
      <c r="E543" s="24"/>
      <c r="F543" s="22"/>
      <c r="G543" s="22"/>
      <c r="H543" s="22"/>
      <c r="I543" s="22"/>
      <c r="K543" s="22"/>
      <c r="L543" s="234">
        <f>L542*$L$5*$N$3</f>
        <v>4961700</v>
      </c>
      <c r="M543" s="22"/>
      <c r="N543" s="16">
        <f t="shared" si="8"/>
        <v>190834.61538461538</v>
      </c>
      <c r="O543" s="596"/>
    </row>
    <row r="544" spans="1:15" ht="15.75">
      <c r="A544" s="3"/>
      <c r="B544" s="50"/>
      <c r="C544" s="22"/>
      <c r="D544" s="22"/>
      <c r="E544" s="9"/>
      <c r="F544" s="22"/>
      <c r="G544" s="22"/>
      <c r="H544" s="22"/>
      <c r="I544" s="22"/>
      <c r="K544" s="22"/>
      <c r="L544" s="180"/>
      <c r="M544" s="22"/>
      <c r="N544" s="16">
        <f t="shared" si="8"/>
        <v>0</v>
      </c>
      <c r="O544" s="252"/>
    </row>
    <row r="545" spans="1:15" ht="15.75">
      <c r="A545" s="28" t="s">
        <v>284</v>
      </c>
      <c r="B545" s="2" t="s">
        <v>92</v>
      </c>
      <c r="C545" s="22"/>
      <c r="D545" s="22"/>
      <c r="E545" s="22"/>
      <c r="F545" s="22"/>
      <c r="G545" s="22"/>
      <c r="H545" s="22"/>
      <c r="I545" s="22"/>
      <c r="K545" s="22"/>
      <c r="L545" s="234">
        <v>1</v>
      </c>
      <c r="M545" s="23"/>
      <c r="N545" s="16">
        <f t="shared" si="8"/>
        <v>0.038461538461538464</v>
      </c>
      <c r="O545" s="595" t="s">
        <v>548</v>
      </c>
    </row>
    <row r="546" spans="1:15" ht="15.75">
      <c r="A546" s="3"/>
      <c r="B546" s="51"/>
      <c r="C546" s="22"/>
      <c r="D546" s="22"/>
      <c r="E546" s="24"/>
      <c r="F546" s="22"/>
      <c r="G546" s="22"/>
      <c r="H546" s="22"/>
      <c r="I546" s="22"/>
      <c r="K546" s="22"/>
      <c r="L546" s="234">
        <f>L545*$L$5*$N$3</f>
        <v>4961700</v>
      </c>
      <c r="M546" s="22"/>
      <c r="N546" s="16">
        <f t="shared" si="8"/>
        <v>190834.61538461538</v>
      </c>
      <c r="O546" s="596"/>
    </row>
    <row r="547" spans="1:15" ht="15.75">
      <c r="A547" s="3"/>
      <c r="B547" s="51"/>
      <c r="C547" s="22"/>
      <c r="D547" s="22"/>
      <c r="E547" s="9"/>
      <c r="F547" s="22"/>
      <c r="G547" s="22"/>
      <c r="H547" s="22"/>
      <c r="I547" s="22"/>
      <c r="K547" s="22"/>
      <c r="L547" s="180"/>
      <c r="M547" s="22"/>
      <c r="N547" s="16">
        <f t="shared" si="8"/>
        <v>0</v>
      </c>
      <c r="O547" s="252"/>
    </row>
    <row r="548" spans="1:15" ht="16.5" customHeight="1">
      <c r="A548" s="28" t="s">
        <v>285</v>
      </c>
      <c r="B548" s="18" t="s">
        <v>78</v>
      </c>
      <c r="C548" s="22"/>
      <c r="D548" s="22"/>
      <c r="E548" s="22"/>
      <c r="F548" s="22"/>
      <c r="G548" s="22"/>
      <c r="H548" s="22"/>
      <c r="I548" s="22"/>
      <c r="K548" s="22"/>
      <c r="L548" s="234">
        <v>1</v>
      </c>
      <c r="M548" s="23"/>
      <c r="N548" s="16">
        <f t="shared" si="8"/>
        <v>0.038461538461538464</v>
      </c>
      <c r="O548" s="595" t="s">
        <v>548</v>
      </c>
    </row>
    <row r="549" spans="1:15" ht="15.75">
      <c r="A549" s="31"/>
      <c r="B549" s="45"/>
      <c r="C549" s="22"/>
      <c r="D549" s="22"/>
      <c r="E549" s="22"/>
      <c r="F549" s="22"/>
      <c r="G549" s="22"/>
      <c r="H549" s="22"/>
      <c r="I549" s="22"/>
      <c r="K549" s="22"/>
      <c r="L549" s="234">
        <f>L548*$L$5*$N$3</f>
        <v>4961700</v>
      </c>
      <c r="M549" s="22"/>
      <c r="N549" s="16">
        <f t="shared" si="8"/>
        <v>190834.61538461538</v>
      </c>
      <c r="O549" s="596"/>
    </row>
    <row r="550" spans="1:15" ht="15.75">
      <c r="A550" s="3"/>
      <c r="B550" s="2"/>
      <c r="C550" s="22"/>
      <c r="D550" s="22"/>
      <c r="E550" s="24"/>
      <c r="F550" s="22"/>
      <c r="G550" s="22"/>
      <c r="H550" s="22"/>
      <c r="I550" s="22"/>
      <c r="K550" s="22"/>
      <c r="L550" s="180"/>
      <c r="M550" s="22"/>
      <c r="N550" s="16">
        <f t="shared" si="8"/>
        <v>0</v>
      </c>
      <c r="O550" s="249"/>
    </row>
    <row r="551" spans="1:15" ht="15.75">
      <c r="A551" s="28" t="s">
        <v>286</v>
      </c>
      <c r="B551" s="18" t="s">
        <v>266</v>
      </c>
      <c r="C551" s="22"/>
      <c r="D551" s="22"/>
      <c r="E551" s="9"/>
      <c r="F551" s="22"/>
      <c r="G551" s="22"/>
      <c r="H551" s="22"/>
      <c r="I551" s="22"/>
      <c r="K551" s="22"/>
      <c r="L551" s="234">
        <v>1</v>
      </c>
      <c r="M551" s="23"/>
      <c r="N551" s="16">
        <f t="shared" si="8"/>
        <v>0.038461538461538464</v>
      </c>
      <c r="O551" s="595" t="s">
        <v>548</v>
      </c>
    </row>
    <row r="552" spans="1:15" ht="15.75">
      <c r="A552" s="3"/>
      <c r="B552" s="2"/>
      <c r="C552" s="22"/>
      <c r="D552" s="22"/>
      <c r="E552" s="22"/>
      <c r="F552" s="22"/>
      <c r="G552" s="22"/>
      <c r="H552" s="22"/>
      <c r="I552" s="22"/>
      <c r="K552" s="22"/>
      <c r="L552" s="234">
        <f>L551*$L$5*$N$3</f>
        <v>4961700</v>
      </c>
      <c r="M552" s="22"/>
      <c r="N552" s="16">
        <f t="shared" si="8"/>
        <v>190834.61538461538</v>
      </c>
      <c r="O552" s="596"/>
    </row>
    <row r="553" spans="1:15" ht="15.75">
      <c r="A553" s="3"/>
      <c r="B553" s="2"/>
      <c r="C553" s="22"/>
      <c r="D553" s="22"/>
      <c r="E553" s="24"/>
      <c r="F553" s="22"/>
      <c r="G553" s="22"/>
      <c r="H553" s="22"/>
      <c r="I553" s="22"/>
      <c r="J553" s="22"/>
      <c r="K553" s="22"/>
      <c r="L553" s="22"/>
      <c r="M553" s="22"/>
      <c r="N553" s="16">
        <f t="shared" si="8"/>
        <v>0</v>
      </c>
      <c r="O553" s="249"/>
    </row>
    <row r="554" spans="1:15" ht="15.75">
      <c r="A554" s="31" t="s">
        <v>287</v>
      </c>
      <c r="B554" s="4" t="s">
        <v>288</v>
      </c>
      <c r="C554" s="22"/>
      <c r="D554" s="22"/>
      <c r="E554" s="9"/>
      <c r="F554" s="22"/>
      <c r="G554" s="22"/>
      <c r="H554" s="22"/>
      <c r="I554" s="22"/>
      <c r="K554" s="235">
        <v>1</v>
      </c>
      <c r="L554" s="22"/>
      <c r="M554" s="22"/>
      <c r="N554" s="16">
        <f t="shared" si="8"/>
        <v>0.038461538461538464</v>
      </c>
      <c r="O554" s="595" t="s">
        <v>194</v>
      </c>
    </row>
    <row r="555" spans="1:15" ht="15.75">
      <c r="A555" s="3"/>
      <c r="B555" s="2"/>
      <c r="C555" s="22"/>
      <c r="D555" s="22"/>
      <c r="E555" s="22"/>
      <c r="F555" s="22"/>
      <c r="G555" s="22"/>
      <c r="H555" s="22"/>
      <c r="I555" s="22"/>
      <c r="K555" s="234">
        <f>K554*$K$5*$N$3</f>
        <v>4470000</v>
      </c>
      <c r="L555" s="22"/>
      <c r="M555" s="22"/>
      <c r="N555" s="16">
        <f t="shared" si="8"/>
        <v>171923.07692307694</v>
      </c>
      <c r="O555" s="596"/>
    </row>
    <row r="556" spans="1:15" ht="15.75">
      <c r="A556" s="31"/>
      <c r="B556" s="45"/>
      <c r="C556" s="22"/>
      <c r="D556" s="22"/>
      <c r="E556" s="24"/>
      <c r="F556" s="22"/>
      <c r="G556" s="9"/>
      <c r="H556" s="22"/>
      <c r="I556" s="22"/>
      <c r="J556" s="22"/>
      <c r="K556" s="22"/>
      <c r="L556" s="22"/>
      <c r="M556" s="22"/>
      <c r="N556" s="16">
        <f t="shared" si="8"/>
        <v>0</v>
      </c>
      <c r="O556" s="249"/>
    </row>
    <row r="557" spans="1:15" ht="31.5">
      <c r="A557" s="32" t="s">
        <v>56</v>
      </c>
      <c r="B557" s="103" t="s">
        <v>289</v>
      </c>
      <c r="C557" s="22"/>
      <c r="D557" s="22"/>
      <c r="E557" s="24"/>
      <c r="F557" s="22"/>
      <c r="G557" s="9"/>
      <c r="H557" s="22"/>
      <c r="I557" s="22"/>
      <c r="J557" s="22"/>
      <c r="K557" s="22"/>
      <c r="L557" s="22"/>
      <c r="M557" s="22"/>
      <c r="N557" s="16">
        <f t="shared" si="8"/>
        <v>0</v>
      </c>
      <c r="O557" s="263"/>
    </row>
    <row r="558" spans="1:15" ht="15.75">
      <c r="A558" s="31" t="s">
        <v>290</v>
      </c>
      <c r="B558" s="45" t="s">
        <v>291</v>
      </c>
      <c r="C558" s="22"/>
      <c r="D558" s="22"/>
      <c r="E558" s="9"/>
      <c r="F558" s="22"/>
      <c r="G558" s="10"/>
      <c r="H558" s="22"/>
      <c r="I558" s="22"/>
      <c r="J558" s="22"/>
      <c r="K558" s="22"/>
      <c r="L558" s="22"/>
      <c r="M558" s="22"/>
      <c r="N558" s="16">
        <f t="shared" si="8"/>
        <v>0</v>
      </c>
      <c r="O558" s="262"/>
    </row>
    <row r="559" spans="1:15" ht="31.5">
      <c r="A559" s="3" t="s">
        <v>292</v>
      </c>
      <c r="B559" s="2" t="s">
        <v>293</v>
      </c>
      <c r="C559" s="9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16">
        <f t="shared" si="8"/>
        <v>0</v>
      </c>
      <c r="O559" s="595"/>
    </row>
    <row r="560" spans="1:15" ht="15.75">
      <c r="A560" s="3"/>
      <c r="B560" s="2"/>
      <c r="C560" s="9"/>
      <c r="D560" s="22"/>
      <c r="E560" s="24"/>
      <c r="F560" s="22"/>
      <c r="G560" s="9"/>
      <c r="H560" s="22"/>
      <c r="I560" s="22"/>
      <c r="J560" s="22"/>
      <c r="K560" s="22"/>
      <c r="L560" s="22"/>
      <c r="M560" s="22"/>
      <c r="N560" s="16">
        <f t="shared" si="8"/>
        <v>0</v>
      </c>
      <c r="O560" s="596"/>
    </row>
    <row r="561" spans="1:15" ht="15.75">
      <c r="A561" s="3"/>
      <c r="B561" s="2"/>
      <c r="C561" s="22"/>
      <c r="D561" s="22"/>
      <c r="E561" s="9"/>
      <c r="F561" s="22"/>
      <c r="G561" s="10"/>
      <c r="H561" s="22"/>
      <c r="I561" s="22"/>
      <c r="J561" s="22"/>
      <c r="K561" s="22"/>
      <c r="L561" s="22"/>
      <c r="M561" s="22"/>
      <c r="N561" s="16">
        <f t="shared" si="8"/>
        <v>0</v>
      </c>
      <c r="O561" s="262"/>
    </row>
    <row r="562" spans="1:15" ht="15.75">
      <c r="A562" s="3" t="s">
        <v>294</v>
      </c>
      <c r="B562" s="2" t="s">
        <v>295</v>
      </c>
      <c r="C562" s="9">
        <v>1</v>
      </c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16">
        <f t="shared" si="8"/>
        <v>0.038461538461538464</v>
      </c>
      <c r="O562" s="595" t="s">
        <v>138</v>
      </c>
    </row>
    <row r="563" spans="1:15" ht="15.75">
      <c r="A563" s="3"/>
      <c r="B563" s="2"/>
      <c r="C563" s="9">
        <f>C562*$C$5*$N$3</f>
        <v>3069400</v>
      </c>
      <c r="D563" s="22"/>
      <c r="E563" s="22"/>
      <c r="F563" s="22"/>
      <c r="G563" s="9"/>
      <c r="H563" s="22"/>
      <c r="I563" s="22"/>
      <c r="J563" s="22"/>
      <c r="K563" s="22"/>
      <c r="L563" s="22"/>
      <c r="M563" s="22"/>
      <c r="N563" s="16">
        <f t="shared" si="8"/>
        <v>118053.84615384616</v>
      </c>
      <c r="O563" s="596"/>
    </row>
    <row r="564" spans="1:15" ht="15.75">
      <c r="A564" s="3"/>
      <c r="B564" s="2"/>
      <c r="C564" s="22"/>
      <c r="D564" s="22"/>
      <c r="E564" s="22"/>
      <c r="F564" s="22"/>
      <c r="G564" s="10"/>
      <c r="H564" s="22"/>
      <c r="I564" s="22"/>
      <c r="J564" s="22"/>
      <c r="K564" s="22"/>
      <c r="L564" s="22"/>
      <c r="M564" s="22"/>
      <c r="N564" s="16">
        <f t="shared" si="8"/>
        <v>0</v>
      </c>
      <c r="O564" s="252"/>
    </row>
    <row r="565" spans="1:15" ht="15.75">
      <c r="A565" s="3" t="s">
        <v>296</v>
      </c>
      <c r="B565" s="2" t="s">
        <v>297</v>
      </c>
      <c r="C565" s="9">
        <v>1</v>
      </c>
      <c r="D565" s="22"/>
      <c r="E565" s="22"/>
      <c r="F565" s="22"/>
      <c r="G565" s="10"/>
      <c r="H565" s="22"/>
      <c r="I565" s="22"/>
      <c r="J565" s="22"/>
      <c r="K565" s="22"/>
      <c r="L565" s="22"/>
      <c r="M565" s="22"/>
      <c r="N565" s="16">
        <f t="shared" si="8"/>
        <v>0.038461538461538464</v>
      </c>
      <c r="O565" s="595" t="s">
        <v>138</v>
      </c>
    </row>
    <row r="566" spans="1:15" ht="15.75">
      <c r="A566" s="3"/>
      <c r="B566" s="2"/>
      <c r="C566" s="9">
        <f>C565*$C$5*$N$3</f>
        <v>3069400</v>
      </c>
      <c r="D566" s="22"/>
      <c r="E566" s="22"/>
      <c r="F566" s="22"/>
      <c r="G566" s="9"/>
      <c r="H566" s="22"/>
      <c r="I566" s="22"/>
      <c r="J566" s="22"/>
      <c r="K566" s="22"/>
      <c r="L566" s="22"/>
      <c r="M566" s="22"/>
      <c r="N566" s="16">
        <f t="shared" si="8"/>
        <v>118053.84615384616</v>
      </c>
      <c r="O566" s="596"/>
    </row>
    <row r="567" spans="1:15" ht="15.75">
      <c r="A567" s="3"/>
      <c r="B567" s="2"/>
      <c r="C567" s="22"/>
      <c r="D567" s="22"/>
      <c r="E567" s="22"/>
      <c r="F567" s="22"/>
      <c r="G567" s="10"/>
      <c r="H567" s="22"/>
      <c r="I567" s="22"/>
      <c r="J567" s="22"/>
      <c r="K567" s="22"/>
      <c r="L567" s="22"/>
      <c r="M567" s="22"/>
      <c r="N567" s="16">
        <f t="shared" si="8"/>
        <v>0</v>
      </c>
      <c r="O567" s="252"/>
    </row>
    <row r="568" spans="1:15" ht="15.75">
      <c r="A568" s="3" t="s">
        <v>298</v>
      </c>
      <c r="B568" s="2" t="s">
        <v>299</v>
      </c>
      <c r="C568" s="9">
        <v>1</v>
      </c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16">
        <f t="shared" si="8"/>
        <v>0.038461538461538464</v>
      </c>
      <c r="O568" s="595" t="s">
        <v>138</v>
      </c>
    </row>
    <row r="569" spans="1:15" ht="15.75">
      <c r="A569" s="3"/>
      <c r="B569" s="2"/>
      <c r="C569" s="9">
        <f>C568*$C$5*$N$3</f>
        <v>3069400</v>
      </c>
      <c r="D569" s="22"/>
      <c r="E569" s="22"/>
      <c r="F569" s="22"/>
      <c r="G569" s="22"/>
      <c r="H569" s="9"/>
      <c r="I569" s="22"/>
      <c r="J569" s="22"/>
      <c r="K569" s="22"/>
      <c r="L569" s="22"/>
      <c r="M569" s="22"/>
      <c r="N569" s="16">
        <f t="shared" si="8"/>
        <v>118053.84615384616</v>
      </c>
      <c r="O569" s="596"/>
    </row>
    <row r="570" spans="1:15" ht="15.75">
      <c r="A570" s="3"/>
      <c r="B570" s="2"/>
      <c r="C570" s="22"/>
      <c r="D570" s="22"/>
      <c r="E570" s="22"/>
      <c r="F570" s="22"/>
      <c r="G570" s="22"/>
      <c r="H570" s="10"/>
      <c r="I570" s="22"/>
      <c r="J570" s="22"/>
      <c r="K570" s="22"/>
      <c r="L570" s="22"/>
      <c r="M570" s="22"/>
      <c r="N570" s="16">
        <f t="shared" si="8"/>
        <v>0</v>
      </c>
      <c r="O570" s="252"/>
    </row>
    <row r="571" spans="1:15" ht="15.75">
      <c r="A571" s="3" t="s">
        <v>300</v>
      </c>
      <c r="B571" s="2" t="s">
        <v>301</v>
      </c>
      <c r="C571" s="9">
        <v>1</v>
      </c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16">
        <f t="shared" si="8"/>
        <v>0.038461538461538464</v>
      </c>
      <c r="O571" s="595" t="s">
        <v>138</v>
      </c>
    </row>
    <row r="572" spans="1:15" ht="16.5" customHeight="1">
      <c r="A572" s="6"/>
      <c r="B572" s="45"/>
      <c r="C572" s="9">
        <f>C571*$C$5*$N$3</f>
        <v>3069400</v>
      </c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16">
        <f t="shared" si="8"/>
        <v>118053.84615384616</v>
      </c>
      <c r="O572" s="596"/>
    </row>
    <row r="573" spans="1:15" ht="15.75">
      <c r="A573" s="3"/>
      <c r="B573" s="18"/>
      <c r="C573" s="22"/>
      <c r="D573" s="22"/>
      <c r="E573" s="22"/>
      <c r="F573" s="9"/>
      <c r="G573" s="22"/>
      <c r="H573" s="22"/>
      <c r="I573" s="22"/>
      <c r="J573" s="22"/>
      <c r="K573" s="22"/>
      <c r="L573" s="22"/>
      <c r="M573" s="22"/>
      <c r="N573" s="16">
        <f t="shared" si="8"/>
        <v>0</v>
      </c>
      <c r="O573" s="249"/>
    </row>
    <row r="574" spans="1:15" ht="15.75">
      <c r="A574" s="3" t="s">
        <v>302</v>
      </c>
      <c r="B574" s="2" t="s">
        <v>304</v>
      </c>
      <c r="C574" s="9">
        <v>1</v>
      </c>
      <c r="D574" s="22"/>
      <c r="E574" s="22"/>
      <c r="F574" s="10"/>
      <c r="G574" s="22"/>
      <c r="H574" s="22"/>
      <c r="I574" s="22"/>
      <c r="J574" s="22"/>
      <c r="K574" s="22"/>
      <c r="L574" s="22"/>
      <c r="M574" s="22"/>
      <c r="N574" s="16">
        <f t="shared" si="8"/>
        <v>0.038461538461538464</v>
      </c>
      <c r="O574" s="595" t="s">
        <v>138</v>
      </c>
    </row>
    <row r="575" spans="1:15" ht="15.75">
      <c r="A575" s="3"/>
      <c r="B575" s="18"/>
      <c r="C575" s="9">
        <f>C574*$C$5*$N$3</f>
        <v>3069400</v>
      </c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16">
        <f t="shared" si="8"/>
        <v>118053.84615384616</v>
      </c>
      <c r="O575" s="596"/>
    </row>
    <row r="576" spans="1:15" ht="15.75">
      <c r="A576" s="3"/>
      <c r="B576" s="18"/>
      <c r="C576" s="22"/>
      <c r="D576" s="22"/>
      <c r="E576" s="22"/>
      <c r="F576" s="9"/>
      <c r="G576" s="22"/>
      <c r="H576" s="22"/>
      <c r="I576" s="22"/>
      <c r="J576" s="22"/>
      <c r="K576" s="22"/>
      <c r="L576" s="22"/>
      <c r="M576" s="22"/>
      <c r="N576" s="16">
        <f t="shared" si="8"/>
        <v>0</v>
      </c>
      <c r="O576" s="249"/>
    </row>
    <row r="577" spans="1:15" ht="15.75">
      <c r="A577" s="3" t="s">
        <v>303</v>
      </c>
      <c r="B577" s="2" t="s">
        <v>305</v>
      </c>
      <c r="C577" s="9">
        <v>1</v>
      </c>
      <c r="D577" s="22"/>
      <c r="E577" s="22"/>
      <c r="F577" s="10"/>
      <c r="G577" s="22"/>
      <c r="H577" s="22"/>
      <c r="I577" s="22"/>
      <c r="J577" s="22"/>
      <c r="K577" s="22"/>
      <c r="L577" s="22"/>
      <c r="M577" s="22"/>
      <c r="N577" s="16">
        <f t="shared" si="8"/>
        <v>0.038461538461538464</v>
      </c>
      <c r="O577" s="595" t="s">
        <v>138</v>
      </c>
    </row>
    <row r="578" spans="1:15" ht="15.75">
      <c r="A578" s="3"/>
      <c r="B578" s="18"/>
      <c r="C578" s="9">
        <f>C577*$C$5*$N$3</f>
        <v>3069400</v>
      </c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16">
        <f t="shared" si="8"/>
        <v>118053.84615384616</v>
      </c>
      <c r="O578" s="596"/>
    </row>
    <row r="579" spans="1:15" ht="15.75">
      <c r="A579" s="31"/>
      <c r="B579" s="45"/>
      <c r="C579" s="22"/>
      <c r="D579" s="22"/>
      <c r="E579" s="24"/>
      <c r="F579" s="22"/>
      <c r="G579" s="22"/>
      <c r="H579" s="22"/>
      <c r="I579" s="22"/>
      <c r="J579" s="22"/>
      <c r="K579" s="22"/>
      <c r="L579" s="22"/>
      <c r="M579" s="22"/>
      <c r="N579" s="16">
        <f t="shared" si="8"/>
        <v>0</v>
      </c>
      <c r="O579" s="249"/>
    </row>
    <row r="580" spans="1:15" ht="15.75">
      <c r="A580" s="3" t="s">
        <v>306</v>
      </c>
      <c r="B580" s="2" t="s">
        <v>307</v>
      </c>
      <c r="C580" s="9">
        <v>1</v>
      </c>
      <c r="D580" s="22"/>
      <c r="E580" s="22"/>
      <c r="F580" s="10"/>
      <c r="G580" s="22"/>
      <c r="H580" s="22"/>
      <c r="I580" s="22"/>
      <c r="J580" s="22"/>
      <c r="K580" s="22"/>
      <c r="L580" s="22"/>
      <c r="M580" s="22"/>
      <c r="N580" s="16">
        <f t="shared" si="8"/>
        <v>0.038461538461538464</v>
      </c>
      <c r="O580" s="595" t="s">
        <v>138</v>
      </c>
    </row>
    <row r="581" spans="1:15" ht="15.75">
      <c r="A581" s="31"/>
      <c r="B581" s="45"/>
      <c r="C581" s="9">
        <f>C580*$C$5*$N$3</f>
        <v>3069400</v>
      </c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16">
        <f t="shared" si="8"/>
        <v>118053.84615384616</v>
      </c>
      <c r="O581" s="596"/>
    </row>
    <row r="582" spans="1:15" ht="15.75">
      <c r="A582" s="31"/>
      <c r="B582" s="45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16">
        <f t="shared" si="8"/>
        <v>0</v>
      </c>
      <c r="O582" s="252"/>
    </row>
    <row r="583" spans="1:15" ht="15.75">
      <c r="A583" s="3" t="s">
        <v>311</v>
      </c>
      <c r="B583" s="2" t="s">
        <v>312</v>
      </c>
      <c r="C583" s="22"/>
      <c r="D583" s="22"/>
      <c r="E583" s="22"/>
      <c r="F583" s="22"/>
      <c r="G583" s="22"/>
      <c r="H583" s="22"/>
      <c r="I583" s="22"/>
      <c r="K583" s="235">
        <v>1</v>
      </c>
      <c r="L583" s="22"/>
      <c r="M583" s="22"/>
      <c r="N583" s="16">
        <f t="shared" si="8"/>
        <v>0.038461538461538464</v>
      </c>
      <c r="O583" s="595" t="s">
        <v>194</v>
      </c>
    </row>
    <row r="584" spans="1:15" ht="15.75">
      <c r="A584" s="31"/>
      <c r="B584" s="45"/>
      <c r="C584" s="22"/>
      <c r="D584" s="22"/>
      <c r="E584" s="22"/>
      <c r="F584" s="22"/>
      <c r="G584" s="22"/>
      <c r="H584" s="22"/>
      <c r="I584" s="22"/>
      <c r="K584" s="234">
        <f>K583*$K$5*$N$3</f>
        <v>4470000</v>
      </c>
      <c r="L584" s="22"/>
      <c r="M584" s="22"/>
      <c r="N584" s="16">
        <f t="shared" si="8"/>
        <v>171923.07692307694</v>
      </c>
      <c r="O584" s="596"/>
    </row>
    <row r="585" spans="1:15" ht="15.75">
      <c r="A585" s="31"/>
      <c r="B585" s="45"/>
      <c r="C585" s="22"/>
      <c r="D585" s="22"/>
      <c r="E585" s="22"/>
      <c r="F585" s="22"/>
      <c r="G585" s="22"/>
      <c r="H585" s="22"/>
      <c r="I585" s="22"/>
      <c r="K585" s="180"/>
      <c r="L585" s="22"/>
      <c r="M585" s="22"/>
      <c r="N585" s="16">
        <f t="shared" si="8"/>
        <v>0</v>
      </c>
      <c r="O585" s="252"/>
    </row>
    <row r="586" spans="1:15" ht="15.75">
      <c r="A586" s="31" t="s">
        <v>308</v>
      </c>
      <c r="B586" s="45" t="s">
        <v>309</v>
      </c>
      <c r="C586" s="22"/>
      <c r="D586" s="22"/>
      <c r="E586" s="22"/>
      <c r="F586" s="22"/>
      <c r="G586" s="22"/>
      <c r="H586" s="22"/>
      <c r="I586" s="22"/>
      <c r="K586" s="180"/>
      <c r="L586" s="22"/>
      <c r="M586" s="22"/>
      <c r="N586" s="16">
        <f t="shared" si="8"/>
        <v>0</v>
      </c>
      <c r="O586" s="252"/>
    </row>
    <row r="587" spans="1:15" s="37" customFormat="1" ht="15.75">
      <c r="A587" s="31" t="s">
        <v>310</v>
      </c>
      <c r="B587" s="4" t="s">
        <v>186</v>
      </c>
      <c r="C587" s="23"/>
      <c r="D587" s="23"/>
      <c r="E587" s="66"/>
      <c r="F587" s="23"/>
      <c r="G587" s="40"/>
      <c r="H587" s="23"/>
      <c r="I587" s="23"/>
      <c r="K587" s="235">
        <v>1</v>
      </c>
      <c r="L587" s="22"/>
      <c r="M587" s="22"/>
      <c r="N587" s="16">
        <f t="shared" si="8"/>
        <v>0.038461538461538464</v>
      </c>
      <c r="O587" s="595" t="s">
        <v>194</v>
      </c>
    </row>
    <row r="588" spans="1:15" ht="15.75">
      <c r="A588" s="3"/>
      <c r="B588" s="2"/>
      <c r="C588" s="22"/>
      <c r="D588" s="22"/>
      <c r="E588" s="9"/>
      <c r="F588" s="22"/>
      <c r="G588" s="10"/>
      <c r="H588" s="22"/>
      <c r="I588" s="22"/>
      <c r="K588" s="234">
        <f>K587*$K$5*$N$3</f>
        <v>4470000</v>
      </c>
      <c r="L588" s="22"/>
      <c r="M588" s="22"/>
      <c r="N588" s="16">
        <f aca="true" t="shared" si="9" ref="N588:N651">SUM(C588:M588)/26</f>
        <v>171923.07692307694</v>
      </c>
      <c r="O588" s="596"/>
    </row>
    <row r="589" spans="1:15" ht="15.75">
      <c r="A589" s="3"/>
      <c r="B589" s="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16">
        <f t="shared" si="9"/>
        <v>0</v>
      </c>
      <c r="O589" s="252"/>
    </row>
    <row r="590" spans="1:15" ht="15.75">
      <c r="A590" s="31" t="s">
        <v>313</v>
      </c>
      <c r="B590" s="4" t="s">
        <v>314</v>
      </c>
      <c r="C590" s="22"/>
      <c r="D590" s="22"/>
      <c r="E590" s="66"/>
      <c r="F590" s="22"/>
      <c r="G590" s="9"/>
      <c r="H590" s="22"/>
      <c r="I590" s="22"/>
      <c r="J590" s="22"/>
      <c r="K590" s="22"/>
      <c r="L590" s="22"/>
      <c r="M590" s="22"/>
      <c r="N590" s="16">
        <f t="shared" si="9"/>
        <v>0</v>
      </c>
      <c r="O590" s="597"/>
    </row>
    <row r="591" spans="1:15" ht="15.75">
      <c r="A591" s="3" t="s">
        <v>315</v>
      </c>
      <c r="B591" s="2" t="s">
        <v>316</v>
      </c>
      <c r="C591" s="22"/>
      <c r="D591" s="22"/>
      <c r="E591" s="9"/>
      <c r="F591" s="22"/>
      <c r="G591" s="10"/>
      <c r="H591" s="22"/>
      <c r="I591" s="22"/>
      <c r="J591" s="22"/>
      <c r="K591" s="22"/>
      <c r="L591" s="22"/>
      <c r="M591" s="22"/>
      <c r="N591" s="16">
        <f t="shared" si="9"/>
        <v>0</v>
      </c>
      <c r="O591" s="598"/>
    </row>
    <row r="592" spans="1:15" ht="15.75">
      <c r="A592" s="5" t="s">
        <v>43</v>
      </c>
      <c r="B592" s="2" t="s">
        <v>94</v>
      </c>
      <c r="C592" s="22"/>
      <c r="D592" s="22"/>
      <c r="E592" s="9">
        <v>2</v>
      </c>
      <c r="F592" s="22"/>
      <c r="G592" s="22"/>
      <c r="H592" s="22"/>
      <c r="I592" s="22"/>
      <c r="J592" s="22"/>
      <c r="K592" s="22"/>
      <c r="L592" s="22"/>
      <c r="M592" s="22"/>
      <c r="N592" s="16">
        <f t="shared" si="9"/>
        <v>0.07692307692307693</v>
      </c>
      <c r="O592" s="595" t="s">
        <v>14</v>
      </c>
    </row>
    <row r="593" spans="1:15" ht="15.75">
      <c r="A593" s="3"/>
      <c r="B593" s="2"/>
      <c r="C593" s="22"/>
      <c r="D593" s="22"/>
      <c r="E593" s="9">
        <f>E592*$E$5*$N$3</f>
        <v>7330800</v>
      </c>
      <c r="F593" s="22"/>
      <c r="G593" s="22"/>
      <c r="H593" s="22"/>
      <c r="I593" s="22"/>
      <c r="J593" s="22"/>
      <c r="K593" s="22"/>
      <c r="L593" s="22"/>
      <c r="M593" s="22"/>
      <c r="N593" s="16">
        <f t="shared" si="9"/>
        <v>281953.8461538461</v>
      </c>
      <c r="O593" s="596"/>
    </row>
    <row r="594" spans="1:15" ht="15.75">
      <c r="A594" s="3"/>
      <c r="B594" s="2"/>
      <c r="C594" s="22"/>
      <c r="D594" s="22"/>
      <c r="E594" s="9"/>
      <c r="F594" s="22"/>
      <c r="G594" s="22"/>
      <c r="H594" s="22"/>
      <c r="I594" s="22"/>
      <c r="J594" s="22"/>
      <c r="K594" s="22"/>
      <c r="L594" s="22"/>
      <c r="M594" s="22"/>
      <c r="N594" s="16">
        <f t="shared" si="9"/>
        <v>0</v>
      </c>
      <c r="O594" s="252"/>
    </row>
    <row r="595" spans="1:15" ht="15.75">
      <c r="A595" s="5" t="s">
        <v>43</v>
      </c>
      <c r="B595" s="39" t="s">
        <v>108</v>
      </c>
      <c r="C595" s="22"/>
      <c r="D595" s="22"/>
      <c r="E595" s="9">
        <v>2</v>
      </c>
      <c r="F595" s="22"/>
      <c r="G595" s="22"/>
      <c r="H595" s="22"/>
      <c r="I595" s="22"/>
      <c r="J595" s="22"/>
      <c r="K595" s="22"/>
      <c r="L595" s="22"/>
      <c r="M595" s="22"/>
      <c r="N595" s="16">
        <f t="shared" si="9"/>
        <v>0.07692307692307693</v>
      </c>
      <c r="O595" s="595" t="s">
        <v>14</v>
      </c>
    </row>
    <row r="596" spans="1:15" ht="15.75">
      <c r="A596" s="31"/>
      <c r="B596" s="45"/>
      <c r="C596" s="22"/>
      <c r="D596" s="22"/>
      <c r="E596" s="9">
        <f>E595*$E$5*$N$3</f>
        <v>7330800</v>
      </c>
      <c r="F596" s="22"/>
      <c r="G596" s="22"/>
      <c r="H596" s="22"/>
      <c r="I596" s="22"/>
      <c r="J596" s="22"/>
      <c r="K596" s="22"/>
      <c r="L596" s="22"/>
      <c r="M596" s="22"/>
      <c r="N596" s="16">
        <f t="shared" si="9"/>
        <v>281953.8461538461</v>
      </c>
      <c r="O596" s="596"/>
    </row>
    <row r="597" spans="1:15" ht="15.75">
      <c r="A597" s="31"/>
      <c r="B597" s="45"/>
      <c r="C597" s="22"/>
      <c r="D597" s="22"/>
      <c r="E597" s="22"/>
      <c r="F597" s="22"/>
      <c r="G597" s="10"/>
      <c r="H597" s="22"/>
      <c r="I597" s="22"/>
      <c r="J597" s="22"/>
      <c r="K597" s="22"/>
      <c r="L597" s="22"/>
      <c r="M597" s="22"/>
      <c r="N597" s="16">
        <f t="shared" si="9"/>
        <v>0</v>
      </c>
      <c r="O597" s="252"/>
    </row>
    <row r="598" spans="1:15" ht="15.75">
      <c r="A598" s="5" t="s">
        <v>43</v>
      </c>
      <c r="B598" s="2" t="s">
        <v>60</v>
      </c>
      <c r="C598" s="22"/>
      <c r="D598" s="22"/>
      <c r="E598" s="9">
        <v>2</v>
      </c>
      <c r="F598" s="22"/>
      <c r="G598" s="22"/>
      <c r="H598" s="22"/>
      <c r="I598" s="22"/>
      <c r="J598" s="22"/>
      <c r="K598" s="22"/>
      <c r="L598" s="22"/>
      <c r="M598" s="22"/>
      <c r="N598" s="16">
        <f t="shared" si="9"/>
        <v>0.07692307692307693</v>
      </c>
      <c r="O598" s="595" t="s">
        <v>14</v>
      </c>
    </row>
    <row r="599" spans="1:15" ht="15.75">
      <c r="A599" s="31"/>
      <c r="B599" s="45"/>
      <c r="C599" s="22"/>
      <c r="D599" s="22"/>
      <c r="E599" s="9">
        <f>E598*$E$5*$N$3</f>
        <v>7330800</v>
      </c>
      <c r="F599" s="22"/>
      <c r="G599" s="22"/>
      <c r="H599" s="22"/>
      <c r="I599" s="22"/>
      <c r="J599" s="22"/>
      <c r="K599" s="22"/>
      <c r="L599" s="22"/>
      <c r="M599" s="22"/>
      <c r="N599" s="16">
        <f t="shared" si="9"/>
        <v>281953.8461538461</v>
      </c>
      <c r="O599" s="596"/>
    </row>
    <row r="600" spans="1:15" ht="15.75">
      <c r="A600" s="31"/>
      <c r="B600" s="2"/>
      <c r="C600" s="22"/>
      <c r="D600" s="22"/>
      <c r="E600" s="22"/>
      <c r="F600" s="22"/>
      <c r="G600" s="22"/>
      <c r="H600" s="10"/>
      <c r="I600" s="22"/>
      <c r="J600" s="22"/>
      <c r="K600" s="22"/>
      <c r="L600" s="22"/>
      <c r="M600" s="22"/>
      <c r="N600" s="16">
        <f t="shared" si="9"/>
        <v>0</v>
      </c>
      <c r="O600" s="252"/>
    </row>
    <row r="601" spans="1:15" ht="15.75">
      <c r="A601" s="5" t="s">
        <v>43</v>
      </c>
      <c r="B601" s="2" t="s">
        <v>317</v>
      </c>
      <c r="C601" s="22"/>
      <c r="D601" s="22"/>
      <c r="E601" s="9">
        <v>2</v>
      </c>
      <c r="F601" s="22"/>
      <c r="G601" s="22"/>
      <c r="H601" s="22"/>
      <c r="I601" s="22"/>
      <c r="J601" s="22"/>
      <c r="K601" s="22"/>
      <c r="L601" s="22"/>
      <c r="M601" s="22"/>
      <c r="N601" s="16">
        <f t="shared" si="9"/>
        <v>0.07692307692307693</v>
      </c>
      <c r="O601" s="595" t="s">
        <v>14</v>
      </c>
    </row>
    <row r="602" spans="1:15" ht="15.75">
      <c r="A602" s="31"/>
      <c r="B602" s="45"/>
      <c r="C602" s="22"/>
      <c r="D602" s="22"/>
      <c r="E602" s="9">
        <f>E601*$E$5*$N$3</f>
        <v>7330800</v>
      </c>
      <c r="F602" s="22"/>
      <c r="G602" s="22"/>
      <c r="H602" s="22"/>
      <c r="I602" s="22"/>
      <c r="J602" s="22"/>
      <c r="K602" s="22"/>
      <c r="L602" s="22"/>
      <c r="M602" s="22"/>
      <c r="N602" s="16">
        <f t="shared" si="9"/>
        <v>281953.8461538461</v>
      </c>
      <c r="O602" s="596"/>
    </row>
    <row r="603" spans="1:15" ht="15.75">
      <c r="A603" s="31"/>
      <c r="B603" s="45"/>
      <c r="C603" s="22"/>
      <c r="D603" s="22"/>
      <c r="E603" s="9"/>
      <c r="F603" s="22"/>
      <c r="G603" s="22"/>
      <c r="H603" s="22"/>
      <c r="I603" s="22"/>
      <c r="J603" s="22"/>
      <c r="K603" s="22"/>
      <c r="L603" s="22"/>
      <c r="M603" s="22"/>
      <c r="N603" s="16">
        <f t="shared" si="9"/>
        <v>0</v>
      </c>
      <c r="O603" s="252"/>
    </row>
    <row r="604" spans="1:15" ht="15.75">
      <c r="A604" s="5" t="s">
        <v>43</v>
      </c>
      <c r="B604" s="2" t="s">
        <v>90</v>
      </c>
      <c r="C604" s="22"/>
      <c r="D604" s="22"/>
      <c r="E604" s="9">
        <v>2</v>
      </c>
      <c r="F604" s="22"/>
      <c r="G604" s="22"/>
      <c r="H604" s="22"/>
      <c r="I604" s="22"/>
      <c r="J604" s="22"/>
      <c r="K604" s="22"/>
      <c r="L604" s="22"/>
      <c r="M604" s="22"/>
      <c r="N604" s="16">
        <f t="shared" si="9"/>
        <v>0.07692307692307693</v>
      </c>
      <c r="O604" s="595" t="s">
        <v>14</v>
      </c>
    </row>
    <row r="605" spans="1:15" ht="14.25" customHeight="1">
      <c r="A605" s="31"/>
      <c r="B605" s="45"/>
      <c r="C605" s="2"/>
      <c r="D605" s="2"/>
      <c r="E605" s="9">
        <f>E604*$E$5*$N$3</f>
        <v>7330800</v>
      </c>
      <c r="F605" s="22"/>
      <c r="G605" s="22"/>
      <c r="H605" s="22"/>
      <c r="I605" s="22"/>
      <c r="J605" s="22"/>
      <c r="K605" s="22"/>
      <c r="L605" s="22"/>
      <c r="M605" s="22"/>
      <c r="N605" s="16">
        <f t="shared" si="9"/>
        <v>281953.8461538461</v>
      </c>
      <c r="O605" s="596"/>
    </row>
    <row r="606" spans="1:15" ht="15.75">
      <c r="A606" s="3"/>
      <c r="B606" s="2"/>
      <c r="C606" s="22"/>
      <c r="D606" s="22"/>
      <c r="E606" s="22"/>
      <c r="F606" s="9"/>
      <c r="G606" s="22"/>
      <c r="H606" s="22"/>
      <c r="I606" s="22"/>
      <c r="J606" s="22"/>
      <c r="K606" s="22"/>
      <c r="L606" s="22"/>
      <c r="M606" s="22"/>
      <c r="N606" s="16">
        <f t="shared" si="9"/>
        <v>0</v>
      </c>
      <c r="O606" s="249"/>
    </row>
    <row r="607" spans="1:15" ht="15.75">
      <c r="A607" s="5" t="s">
        <v>43</v>
      </c>
      <c r="B607" s="2" t="s">
        <v>92</v>
      </c>
      <c r="C607" s="22"/>
      <c r="D607" s="22"/>
      <c r="E607" s="9">
        <v>2</v>
      </c>
      <c r="F607" s="22"/>
      <c r="G607" s="22"/>
      <c r="H607" s="22"/>
      <c r="I607" s="22"/>
      <c r="J607" s="22"/>
      <c r="K607" s="22"/>
      <c r="L607" s="22"/>
      <c r="M607" s="22"/>
      <c r="N607" s="16">
        <f t="shared" si="9"/>
        <v>0.07692307692307693</v>
      </c>
      <c r="O607" s="595" t="s">
        <v>14</v>
      </c>
    </row>
    <row r="608" spans="1:15" ht="15.75">
      <c r="A608" s="3"/>
      <c r="B608" s="2"/>
      <c r="C608" s="22"/>
      <c r="D608" s="22"/>
      <c r="E608" s="9">
        <f>E607*$E$5*$N$3</f>
        <v>7330800</v>
      </c>
      <c r="F608" s="22"/>
      <c r="G608" s="22"/>
      <c r="H608" s="22"/>
      <c r="I608" s="22"/>
      <c r="J608" s="22"/>
      <c r="K608" s="22"/>
      <c r="L608" s="22"/>
      <c r="M608" s="22"/>
      <c r="N608" s="16">
        <f t="shared" si="9"/>
        <v>281953.8461538461</v>
      </c>
      <c r="O608" s="596"/>
    </row>
    <row r="609" spans="1:15" s="37" customFormat="1" ht="15.75">
      <c r="A609" s="28"/>
      <c r="B609" s="44"/>
      <c r="C609" s="23"/>
      <c r="D609" s="23"/>
      <c r="E609" s="23"/>
      <c r="F609" s="23"/>
      <c r="G609" s="23"/>
      <c r="H609" s="40"/>
      <c r="I609" s="40"/>
      <c r="J609" s="23"/>
      <c r="K609" s="23"/>
      <c r="L609" s="23"/>
      <c r="M609" s="23"/>
      <c r="N609" s="16">
        <f t="shared" si="9"/>
        <v>0</v>
      </c>
      <c r="O609" s="255"/>
    </row>
    <row r="610" spans="1:15" ht="15.75">
      <c r="A610" s="3" t="s">
        <v>318</v>
      </c>
      <c r="B610" s="2" t="s">
        <v>319</v>
      </c>
      <c r="C610" s="22"/>
      <c r="D610" s="22"/>
      <c r="E610" s="9">
        <v>1</v>
      </c>
      <c r="F610" s="22"/>
      <c r="G610" s="22"/>
      <c r="H610" s="22"/>
      <c r="I610" s="22"/>
      <c r="J610" s="22"/>
      <c r="K610" s="22"/>
      <c r="L610" s="22"/>
      <c r="M610" s="22"/>
      <c r="N610" s="16">
        <f t="shared" si="9"/>
        <v>0.038461538461538464</v>
      </c>
      <c r="O610" s="595" t="s">
        <v>15</v>
      </c>
    </row>
    <row r="611" spans="1:15" ht="15.75">
      <c r="A611" s="3"/>
      <c r="B611" s="2"/>
      <c r="C611" s="22"/>
      <c r="D611" s="22"/>
      <c r="E611" s="9">
        <f>E610*$E$5*$N$3</f>
        <v>3665400</v>
      </c>
      <c r="F611" s="22"/>
      <c r="G611" s="22"/>
      <c r="H611" s="22"/>
      <c r="I611" s="22"/>
      <c r="J611" s="22"/>
      <c r="K611" s="22"/>
      <c r="L611" s="22"/>
      <c r="M611" s="22"/>
      <c r="N611" s="16">
        <f t="shared" si="9"/>
        <v>140976.92307692306</v>
      </c>
      <c r="O611" s="596"/>
    </row>
    <row r="612" spans="1:15" ht="15.75">
      <c r="A612" s="3"/>
      <c r="B612" s="2"/>
      <c r="C612" s="22"/>
      <c r="D612" s="22"/>
      <c r="E612" s="22"/>
      <c r="F612" s="22"/>
      <c r="G612" s="9"/>
      <c r="H612" s="22"/>
      <c r="I612" s="22"/>
      <c r="J612" s="22"/>
      <c r="K612" s="22"/>
      <c r="L612" s="22"/>
      <c r="M612" s="22"/>
      <c r="N612" s="16">
        <f t="shared" si="9"/>
        <v>0</v>
      </c>
      <c r="O612" s="249"/>
    </row>
    <row r="613" spans="1:15" ht="15.75">
      <c r="A613" s="3" t="s">
        <v>320</v>
      </c>
      <c r="B613" s="2" t="s">
        <v>321</v>
      </c>
      <c r="C613" s="22"/>
      <c r="D613" s="22"/>
      <c r="E613" s="9">
        <v>1</v>
      </c>
      <c r="F613" s="22"/>
      <c r="G613" s="22"/>
      <c r="H613" s="22"/>
      <c r="I613" s="22"/>
      <c r="J613" s="22"/>
      <c r="K613" s="22"/>
      <c r="L613" s="22"/>
      <c r="M613" s="22"/>
      <c r="N613" s="16">
        <f t="shared" si="9"/>
        <v>0.038461538461538464</v>
      </c>
      <c r="O613" s="595" t="s">
        <v>15</v>
      </c>
    </row>
    <row r="614" spans="1:15" ht="15.75">
      <c r="A614" s="3"/>
      <c r="B614" s="2"/>
      <c r="C614" s="22"/>
      <c r="D614" s="22"/>
      <c r="E614" s="9">
        <f>E613*$E$5*$N$3</f>
        <v>3665400</v>
      </c>
      <c r="F614" s="22"/>
      <c r="G614" s="22"/>
      <c r="H614" s="22"/>
      <c r="I614" s="22"/>
      <c r="J614" s="22"/>
      <c r="K614" s="22"/>
      <c r="L614" s="22"/>
      <c r="M614" s="22"/>
      <c r="N614" s="16">
        <f t="shared" si="9"/>
        <v>140976.92307692306</v>
      </c>
      <c r="O614" s="596"/>
    </row>
    <row r="615" spans="1:15" ht="15.75">
      <c r="A615" s="3"/>
      <c r="B615" s="2"/>
      <c r="C615" s="22"/>
      <c r="D615" s="22"/>
      <c r="E615" s="22"/>
      <c r="F615" s="22"/>
      <c r="G615" s="9"/>
      <c r="H615" s="40"/>
      <c r="I615" s="22"/>
      <c r="J615" s="22"/>
      <c r="K615" s="22"/>
      <c r="L615" s="22"/>
      <c r="M615" s="22"/>
      <c r="N615" s="16">
        <f t="shared" si="9"/>
        <v>0</v>
      </c>
      <c r="O615" s="249"/>
    </row>
    <row r="616" spans="1:15" ht="15.75">
      <c r="A616" s="3" t="s">
        <v>322</v>
      </c>
      <c r="B616" s="2" t="s">
        <v>323</v>
      </c>
      <c r="C616" s="22"/>
      <c r="D616" s="22"/>
      <c r="E616" s="22"/>
      <c r="F616" s="22"/>
      <c r="G616" s="10"/>
      <c r="H616" s="10"/>
      <c r="I616" s="22"/>
      <c r="J616" s="22"/>
      <c r="K616" s="22"/>
      <c r="L616" s="22"/>
      <c r="M616" s="22"/>
      <c r="N616" s="16">
        <f t="shared" si="9"/>
        <v>0</v>
      </c>
      <c r="O616" s="252"/>
    </row>
    <row r="617" spans="1:15" ht="15.75">
      <c r="A617" s="5" t="s">
        <v>43</v>
      </c>
      <c r="B617" s="2" t="s">
        <v>324</v>
      </c>
      <c r="C617" s="22"/>
      <c r="D617" s="22"/>
      <c r="E617" s="22"/>
      <c r="F617" s="22"/>
      <c r="G617" s="10"/>
      <c r="H617" s="10"/>
      <c r="I617" s="22"/>
      <c r="K617" s="235">
        <v>1</v>
      </c>
      <c r="L617" s="22"/>
      <c r="M617" s="22"/>
      <c r="N617" s="16">
        <f t="shared" si="9"/>
        <v>0.038461538461538464</v>
      </c>
      <c r="O617" s="595" t="s">
        <v>194</v>
      </c>
    </row>
    <row r="618" spans="1:15" s="37" customFormat="1" ht="15.75">
      <c r="A618" s="28"/>
      <c r="B618" s="44"/>
      <c r="C618" s="23"/>
      <c r="D618" s="23"/>
      <c r="E618" s="66"/>
      <c r="F618" s="23"/>
      <c r="G618" s="17"/>
      <c r="H618" s="17"/>
      <c r="I618" s="23"/>
      <c r="K618" s="234">
        <f>K617*$K$5*$N$3</f>
        <v>4470000</v>
      </c>
      <c r="L618" s="22"/>
      <c r="M618" s="22"/>
      <c r="N618" s="16">
        <f t="shared" si="9"/>
        <v>171923.07692307694</v>
      </c>
      <c r="O618" s="596"/>
    </row>
    <row r="619" spans="1:15" ht="15.75">
      <c r="A619" s="3"/>
      <c r="B619" s="2"/>
      <c r="C619" s="22"/>
      <c r="D619" s="22"/>
      <c r="E619" s="9"/>
      <c r="F619" s="22"/>
      <c r="G619" s="10"/>
      <c r="H619" s="10"/>
      <c r="I619" s="22"/>
      <c r="K619" s="180"/>
      <c r="L619" s="22"/>
      <c r="M619" s="22"/>
      <c r="N619" s="16">
        <f t="shared" si="9"/>
        <v>0</v>
      </c>
      <c r="O619" s="252"/>
    </row>
    <row r="620" spans="1:15" ht="15.75">
      <c r="A620" s="5" t="s">
        <v>43</v>
      </c>
      <c r="B620" s="2" t="s">
        <v>325</v>
      </c>
      <c r="C620" s="22"/>
      <c r="D620" s="22"/>
      <c r="E620" s="22"/>
      <c r="F620" s="22"/>
      <c r="G620" s="22"/>
      <c r="H620" s="22"/>
      <c r="I620" s="22"/>
      <c r="K620" s="235">
        <v>1</v>
      </c>
      <c r="L620" s="22"/>
      <c r="M620" s="22"/>
      <c r="N620" s="16">
        <f t="shared" si="9"/>
        <v>0.038461538461538464</v>
      </c>
      <c r="O620" s="595" t="s">
        <v>194</v>
      </c>
    </row>
    <row r="621" spans="1:15" ht="15.75">
      <c r="A621" s="31"/>
      <c r="B621" s="45"/>
      <c r="C621" s="22"/>
      <c r="D621" s="22"/>
      <c r="E621" s="24"/>
      <c r="F621" s="22"/>
      <c r="G621" s="22"/>
      <c r="H621" s="22"/>
      <c r="I621" s="22"/>
      <c r="K621" s="234">
        <f>K620*$K$5*$N$3</f>
        <v>4470000</v>
      </c>
      <c r="L621" s="22"/>
      <c r="M621" s="22"/>
      <c r="N621" s="16">
        <f t="shared" si="9"/>
        <v>171923.07692307694</v>
      </c>
      <c r="O621" s="596"/>
    </row>
    <row r="622" spans="1:15" ht="15.75">
      <c r="A622" s="3"/>
      <c r="B622" s="2"/>
      <c r="C622" s="22"/>
      <c r="D622" s="22"/>
      <c r="E622" s="9"/>
      <c r="F622" s="22"/>
      <c r="G622" s="22"/>
      <c r="H622" s="22"/>
      <c r="I622" s="22"/>
      <c r="K622" s="180"/>
      <c r="L622" s="22"/>
      <c r="M622" s="22"/>
      <c r="N622" s="16">
        <f t="shared" si="9"/>
        <v>0</v>
      </c>
      <c r="O622" s="252"/>
    </row>
    <row r="623" spans="1:15" ht="15.75">
      <c r="A623" s="5" t="s">
        <v>43</v>
      </c>
      <c r="B623" s="2" t="s">
        <v>326</v>
      </c>
      <c r="C623" s="22"/>
      <c r="D623" s="22"/>
      <c r="E623" s="22"/>
      <c r="F623" s="22"/>
      <c r="G623" s="22"/>
      <c r="H623" s="22"/>
      <c r="I623" s="22"/>
      <c r="K623" s="235">
        <v>1</v>
      </c>
      <c r="L623" s="22"/>
      <c r="M623" s="22"/>
      <c r="N623" s="16">
        <f t="shared" si="9"/>
        <v>0.038461538461538464</v>
      </c>
      <c r="O623" s="595" t="s">
        <v>194</v>
      </c>
    </row>
    <row r="624" spans="1:15" ht="15.75">
      <c r="A624" s="31"/>
      <c r="B624" s="45"/>
      <c r="C624" s="22"/>
      <c r="D624" s="22"/>
      <c r="E624" s="24"/>
      <c r="F624" s="22"/>
      <c r="G624" s="22"/>
      <c r="H624" s="22"/>
      <c r="I624" s="22"/>
      <c r="K624" s="234">
        <f>K623*$K$5*$N$3</f>
        <v>4470000</v>
      </c>
      <c r="L624" s="22"/>
      <c r="M624" s="22"/>
      <c r="N624" s="16">
        <f t="shared" si="9"/>
        <v>171923.07692307694</v>
      </c>
      <c r="O624" s="596"/>
    </row>
    <row r="625" spans="1:15" ht="15.75">
      <c r="A625" s="3"/>
      <c r="B625" s="22"/>
      <c r="C625" s="22"/>
      <c r="D625" s="22"/>
      <c r="E625" s="9"/>
      <c r="F625" s="22"/>
      <c r="G625" s="22"/>
      <c r="H625" s="22"/>
      <c r="I625" s="22"/>
      <c r="K625" s="180"/>
      <c r="L625" s="22"/>
      <c r="M625" s="22"/>
      <c r="N625" s="16">
        <f t="shared" si="9"/>
        <v>0</v>
      </c>
      <c r="O625" s="252"/>
    </row>
    <row r="626" spans="1:15" ht="15.75">
      <c r="A626" s="5" t="s">
        <v>43</v>
      </c>
      <c r="B626" s="2" t="s">
        <v>327</v>
      </c>
      <c r="C626" s="22"/>
      <c r="D626" s="22"/>
      <c r="E626" s="9"/>
      <c r="F626" s="22"/>
      <c r="G626" s="22"/>
      <c r="H626" s="22"/>
      <c r="I626" s="22"/>
      <c r="K626" s="235">
        <v>1</v>
      </c>
      <c r="L626" s="22"/>
      <c r="M626" s="22"/>
      <c r="N626" s="16">
        <f t="shared" si="9"/>
        <v>0.038461538461538464</v>
      </c>
      <c r="O626" s="595" t="s">
        <v>194</v>
      </c>
    </row>
    <row r="627" spans="1:15" s="117" customFormat="1" ht="15.75">
      <c r="A627" s="85"/>
      <c r="B627" s="86"/>
      <c r="C627" s="116"/>
      <c r="D627" s="116"/>
      <c r="E627" s="116"/>
      <c r="F627" s="116"/>
      <c r="G627" s="116"/>
      <c r="H627" s="116"/>
      <c r="I627" s="116"/>
      <c r="K627" s="234">
        <f>K626*$K$5*$N$3</f>
        <v>4470000</v>
      </c>
      <c r="L627" s="22"/>
      <c r="M627" s="22"/>
      <c r="N627" s="16">
        <f t="shared" si="9"/>
        <v>171923.07692307694</v>
      </c>
      <c r="O627" s="596"/>
    </row>
    <row r="628" spans="1:15" s="42" customFormat="1" ht="15.75">
      <c r="A628" s="28"/>
      <c r="B628" s="44"/>
      <c r="C628" s="17"/>
      <c r="D628" s="40"/>
      <c r="E628" s="9"/>
      <c r="F628" s="40"/>
      <c r="G628" s="40"/>
      <c r="H628" s="40"/>
      <c r="I628" s="17"/>
      <c r="K628" s="235"/>
      <c r="L628" s="40"/>
      <c r="M628" s="40"/>
      <c r="N628" s="16">
        <f t="shared" si="9"/>
        <v>0</v>
      </c>
      <c r="O628" s="254"/>
    </row>
    <row r="629" spans="1:15" s="13" customFormat="1" ht="15.75">
      <c r="A629" s="5" t="s">
        <v>43</v>
      </c>
      <c r="B629" s="2" t="s">
        <v>328</v>
      </c>
      <c r="C629" s="10"/>
      <c r="D629" s="9"/>
      <c r="E629" s="9"/>
      <c r="F629" s="9"/>
      <c r="G629" s="10"/>
      <c r="H629" s="10"/>
      <c r="I629" s="10"/>
      <c r="K629" s="235">
        <v>1</v>
      </c>
      <c r="L629" s="22"/>
      <c r="M629" s="22"/>
      <c r="N629" s="16">
        <f t="shared" si="9"/>
        <v>0.038461538461538464</v>
      </c>
      <c r="O629" s="595" t="s">
        <v>194</v>
      </c>
    </row>
    <row r="630" spans="1:15" s="13" customFormat="1" ht="15.75">
      <c r="A630" s="3"/>
      <c r="B630" s="18"/>
      <c r="C630" s="10"/>
      <c r="D630" s="9"/>
      <c r="E630" s="9"/>
      <c r="F630" s="9"/>
      <c r="G630" s="10"/>
      <c r="H630" s="9"/>
      <c r="I630" s="10"/>
      <c r="K630" s="234">
        <f>K629*$K$5*$N$3</f>
        <v>4470000</v>
      </c>
      <c r="L630" s="22"/>
      <c r="M630" s="22"/>
      <c r="N630" s="16">
        <f t="shared" si="9"/>
        <v>171923.07692307694</v>
      </c>
      <c r="O630" s="596"/>
    </row>
    <row r="631" spans="1:16" s="42" customFormat="1" ht="15.75">
      <c r="A631" s="27"/>
      <c r="B631" s="43"/>
      <c r="C631" s="17"/>
      <c r="D631" s="40"/>
      <c r="E631" s="40"/>
      <c r="F631" s="40"/>
      <c r="G631" s="40"/>
      <c r="H631" s="40"/>
      <c r="I631" s="17"/>
      <c r="K631" s="17"/>
      <c r="L631" s="40"/>
      <c r="M631" s="40"/>
      <c r="N631" s="16">
        <f t="shared" si="9"/>
        <v>0</v>
      </c>
      <c r="O631" s="263"/>
      <c r="P631" s="15"/>
    </row>
    <row r="632" spans="1:15" s="13" customFormat="1" ht="15.75">
      <c r="A632" s="5" t="s">
        <v>43</v>
      </c>
      <c r="B632" s="2" t="s">
        <v>329</v>
      </c>
      <c r="C632" s="10"/>
      <c r="D632" s="9"/>
      <c r="E632" s="9"/>
      <c r="F632" s="9"/>
      <c r="G632" s="10"/>
      <c r="H632" s="9"/>
      <c r="I632" s="10"/>
      <c r="L632" s="234">
        <v>1</v>
      </c>
      <c r="M632" s="23"/>
      <c r="N632" s="16">
        <f t="shared" si="9"/>
        <v>0.038461538461538464</v>
      </c>
      <c r="O632" s="595" t="s">
        <v>548</v>
      </c>
    </row>
    <row r="633" spans="1:15" s="13" customFormat="1" ht="15.75">
      <c r="A633" s="31"/>
      <c r="B633" s="4"/>
      <c r="C633" s="10"/>
      <c r="D633" s="9"/>
      <c r="E633" s="9"/>
      <c r="F633" s="9"/>
      <c r="G633" s="10"/>
      <c r="H633" s="9"/>
      <c r="I633" s="10"/>
      <c r="L633" s="234">
        <f>L632*$L$5*$N$3</f>
        <v>4961700</v>
      </c>
      <c r="M633" s="22"/>
      <c r="N633" s="16">
        <f t="shared" si="9"/>
        <v>190834.61538461538</v>
      </c>
      <c r="O633" s="596"/>
    </row>
    <row r="634" spans="1:16" s="13" customFormat="1" ht="15.75">
      <c r="A634" s="31"/>
      <c r="B634" s="45"/>
      <c r="C634" s="10"/>
      <c r="D634" s="9"/>
      <c r="E634" s="9"/>
      <c r="F634" s="9"/>
      <c r="G634" s="9"/>
      <c r="H634" s="9"/>
      <c r="I634" s="10"/>
      <c r="J634" s="10"/>
      <c r="K634" s="9"/>
      <c r="L634" s="9"/>
      <c r="M634" s="9"/>
      <c r="N634" s="16">
        <f t="shared" si="9"/>
        <v>0</v>
      </c>
      <c r="O634" s="249"/>
      <c r="P634" s="37"/>
    </row>
    <row r="635" spans="1:15" s="13" customFormat="1" ht="15.75">
      <c r="A635" s="5" t="s">
        <v>43</v>
      </c>
      <c r="B635" s="2" t="s">
        <v>330</v>
      </c>
      <c r="C635" s="10"/>
      <c r="D635" s="9"/>
      <c r="E635" s="9"/>
      <c r="F635" s="9"/>
      <c r="G635" s="10"/>
      <c r="H635" s="10"/>
      <c r="I635" s="10"/>
      <c r="K635" s="40">
        <v>1</v>
      </c>
      <c r="L635" s="22"/>
      <c r="M635" s="22"/>
      <c r="N635" s="16">
        <f t="shared" si="9"/>
        <v>0.038461538461538464</v>
      </c>
      <c r="O635" s="595" t="s">
        <v>194</v>
      </c>
    </row>
    <row r="636" spans="1:15" s="13" customFormat="1" ht="15.75">
      <c r="A636" s="3"/>
      <c r="B636" s="18"/>
      <c r="C636" s="10"/>
      <c r="D636" s="9"/>
      <c r="E636" s="9"/>
      <c r="F636" s="9"/>
      <c r="G636" s="10"/>
      <c r="H636" s="9"/>
      <c r="I636" s="10"/>
      <c r="K636" s="9">
        <f>K635*$K$5*$N$3</f>
        <v>4470000</v>
      </c>
      <c r="L636" s="22"/>
      <c r="M636" s="22"/>
      <c r="N636" s="16">
        <f t="shared" si="9"/>
        <v>171923.07692307694</v>
      </c>
      <c r="O636" s="596"/>
    </row>
    <row r="637" spans="1:16" s="13" customFormat="1" ht="15.75">
      <c r="A637" s="31"/>
      <c r="B637" s="45"/>
      <c r="C637" s="10"/>
      <c r="D637" s="9"/>
      <c r="E637" s="9"/>
      <c r="F637" s="9"/>
      <c r="G637" s="10"/>
      <c r="H637" s="9"/>
      <c r="I637" s="10"/>
      <c r="J637" s="10"/>
      <c r="K637" s="9"/>
      <c r="L637" s="9"/>
      <c r="M637" s="9"/>
      <c r="N637" s="16">
        <f t="shared" si="9"/>
        <v>0</v>
      </c>
      <c r="O637" s="249"/>
      <c r="P637" s="15"/>
    </row>
    <row r="638" spans="1:15" s="13" customFormat="1" ht="15.75">
      <c r="A638" s="3" t="s">
        <v>331</v>
      </c>
      <c r="B638" s="18" t="s">
        <v>332</v>
      </c>
      <c r="C638" s="10"/>
      <c r="D638" s="9"/>
      <c r="E638" s="9"/>
      <c r="F638" s="9"/>
      <c r="G638" s="10"/>
      <c r="H638" s="9"/>
      <c r="I638" s="10"/>
      <c r="J638" s="10"/>
      <c r="K638" s="9"/>
      <c r="L638" s="9"/>
      <c r="M638" s="9"/>
      <c r="N638" s="16">
        <f t="shared" si="9"/>
        <v>0</v>
      </c>
      <c r="O638" s="249"/>
    </row>
    <row r="639" spans="1:16" s="13" customFormat="1" ht="31.5">
      <c r="A639" s="5" t="s">
        <v>43</v>
      </c>
      <c r="B639" s="2" t="s">
        <v>333</v>
      </c>
      <c r="C639" s="10"/>
      <c r="D639" s="9"/>
      <c r="E639" s="9">
        <v>1</v>
      </c>
      <c r="F639" s="22"/>
      <c r="G639" s="22"/>
      <c r="H639" s="22"/>
      <c r="I639" s="22"/>
      <c r="J639" s="22"/>
      <c r="K639" s="22"/>
      <c r="L639" s="22"/>
      <c r="M639" s="22"/>
      <c r="N639" s="16">
        <f t="shared" si="9"/>
        <v>0.038461538461538464</v>
      </c>
      <c r="O639" s="595" t="s">
        <v>15</v>
      </c>
      <c r="P639" s="15"/>
    </row>
    <row r="640" spans="1:15" s="13" customFormat="1" ht="15.75">
      <c r="A640" s="3"/>
      <c r="B640" s="18"/>
      <c r="C640" s="10"/>
      <c r="D640" s="9"/>
      <c r="E640" s="9">
        <f>E639*$E$5*$N$3</f>
        <v>3665400</v>
      </c>
      <c r="F640" s="22"/>
      <c r="G640" s="22"/>
      <c r="H640" s="22"/>
      <c r="I640" s="22"/>
      <c r="J640" s="22"/>
      <c r="K640" s="22"/>
      <c r="L640" s="22"/>
      <c r="M640" s="22"/>
      <c r="N640" s="16">
        <f t="shared" si="9"/>
        <v>140976.92307692306</v>
      </c>
      <c r="O640" s="596"/>
    </row>
    <row r="641" spans="1:15" s="13" customFormat="1" ht="15.75">
      <c r="A641" s="3"/>
      <c r="B641" s="18"/>
      <c r="C641" s="10"/>
      <c r="D641" s="9"/>
      <c r="E641" s="9"/>
      <c r="F641" s="9"/>
      <c r="G641" s="10"/>
      <c r="H641" s="9"/>
      <c r="I641" s="10"/>
      <c r="J641" s="10"/>
      <c r="K641" s="9"/>
      <c r="L641" s="9"/>
      <c r="M641" s="9"/>
      <c r="N641" s="16">
        <f t="shared" si="9"/>
        <v>0</v>
      </c>
      <c r="O641" s="249"/>
    </row>
    <row r="642" spans="1:16" s="42" customFormat="1" ht="17.25" customHeight="1">
      <c r="A642" s="5" t="s">
        <v>43</v>
      </c>
      <c r="B642" s="2" t="s">
        <v>334</v>
      </c>
      <c r="C642" s="17"/>
      <c r="D642" s="40"/>
      <c r="E642" s="9">
        <v>1</v>
      </c>
      <c r="F642" s="22"/>
      <c r="G642" s="22"/>
      <c r="H642" s="22"/>
      <c r="I642" s="22"/>
      <c r="J642" s="22"/>
      <c r="K642" s="22"/>
      <c r="L642" s="22"/>
      <c r="M642" s="22"/>
      <c r="N642" s="16">
        <f t="shared" si="9"/>
        <v>0.038461538461538464</v>
      </c>
      <c r="O642" s="595" t="s">
        <v>15</v>
      </c>
      <c r="P642" s="15"/>
    </row>
    <row r="643" spans="1:15" s="13" customFormat="1" ht="15.75">
      <c r="A643" s="31"/>
      <c r="B643" s="4"/>
      <c r="C643" s="10"/>
      <c r="D643" s="9"/>
      <c r="E643" s="9">
        <f>E642*$E$5*$N$3</f>
        <v>3665400</v>
      </c>
      <c r="F643" s="22"/>
      <c r="G643" s="22"/>
      <c r="H643" s="22"/>
      <c r="I643" s="22"/>
      <c r="J643" s="22"/>
      <c r="K643" s="22"/>
      <c r="L643" s="22"/>
      <c r="M643" s="22"/>
      <c r="N643" s="16">
        <f t="shared" si="9"/>
        <v>140976.92307692306</v>
      </c>
      <c r="O643" s="596"/>
    </row>
    <row r="644" spans="1:15" s="13" customFormat="1" ht="15.75">
      <c r="A644" s="31"/>
      <c r="B644" s="4"/>
      <c r="C644" s="10"/>
      <c r="D644" s="9"/>
      <c r="E644" s="9"/>
      <c r="F644" s="10"/>
      <c r="G644" s="10"/>
      <c r="H644" s="9"/>
      <c r="I644" s="10"/>
      <c r="J644" s="10"/>
      <c r="K644" s="9"/>
      <c r="L644" s="9"/>
      <c r="M644" s="9"/>
      <c r="N644" s="16">
        <f t="shared" si="9"/>
        <v>0</v>
      </c>
      <c r="O644" s="249"/>
    </row>
    <row r="645" spans="1:16" s="42" customFormat="1" ht="17.25" customHeight="1">
      <c r="A645" s="5" t="s">
        <v>43</v>
      </c>
      <c r="B645" s="2" t="s">
        <v>335</v>
      </c>
      <c r="C645" s="17"/>
      <c r="D645" s="40"/>
      <c r="E645" s="9">
        <v>1</v>
      </c>
      <c r="F645" s="22"/>
      <c r="G645" s="22"/>
      <c r="H645" s="22"/>
      <c r="I645" s="22"/>
      <c r="J645" s="22"/>
      <c r="K645" s="22"/>
      <c r="L645" s="22"/>
      <c r="M645" s="22"/>
      <c r="N645" s="16">
        <f t="shared" si="9"/>
        <v>0.038461538461538464</v>
      </c>
      <c r="O645" s="595" t="s">
        <v>15</v>
      </c>
      <c r="P645" s="15"/>
    </row>
    <row r="646" spans="1:15" s="42" customFormat="1" ht="15.75">
      <c r="A646" s="31"/>
      <c r="B646" s="4"/>
      <c r="C646" s="10"/>
      <c r="D646" s="9"/>
      <c r="E646" s="9">
        <f>E645*$E$5*$N$3</f>
        <v>3665400</v>
      </c>
      <c r="F646" s="22"/>
      <c r="G646" s="22"/>
      <c r="H646" s="22"/>
      <c r="I646" s="22"/>
      <c r="J646" s="22"/>
      <c r="K646" s="22"/>
      <c r="L646" s="22"/>
      <c r="M646" s="22"/>
      <c r="N646" s="16">
        <f t="shared" si="9"/>
        <v>140976.92307692306</v>
      </c>
      <c r="O646" s="596"/>
    </row>
    <row r="647" spans="1:15" s="42" customFormat="1" ht="15.75">
      <c r="A647" s="28"/>
      <c r="B647" s="44"/>
      <c r="C647" s="17"/>
      <c r="D647" s="40"/>
      <c r="E647" s="40"/>
      <c r="F647" s="40"/>
      <c r="G647" s="40"/>
      <c r="H647" s="40"/>
      <c r="I647" s="17"/>
      <c r="J647" s="17"/>
      <c r="K647" s="40"/>
      <c r="L647" s="40"/>
      <c r="M647" s="40"/>
      <c r="N647" s="16">
        <f t="shared" si="9"/>
        <v>0</v>
      </c>
      <c r="O647" s="255"/>
    </row>
    <row r="648" spans="1:15" s="42" customFormat="1" ht="15.75">
      <c r="A648" s="3" t="s">
        <v>336</v>
      </c>
      <c r="B648" s="44" t="s">
        <v>337</v>
      </c>
      <c r="C648" s="17"/>
      <c r="D648" s="40"/>
      <c r="E648" s="40"/>
      <c r="F648" s="40"/>
      <c r="G648" s="40"/>
      <c r="H648" s="40"/>
      <c r="I648" s="17"/>
      <c r="K648" s="235">
        <v>1</v>
      </c>
      <c r="L648" s="22"/>
      <c r="M648" s="22"/>
      <c r="N648" s="16">
        <f t="shared" si="9"/>
        <v>0.038461538461538464</v>
      </c>
      <c r="O648" s="595" t="s">
        <v>194</v>
      </c>
    </row>
    <row r="649" spans="1:15" s="42" customFormat="1" ht="15.75">
      <c r="A649" s="28"/>
      <c r="B649" s="39"/>
      <c r="C649" s="17"/>
      <c r="D649" s="40"/>
      <c r="E649" s="40"/>
      <c r="F649" s="40"/>
      <c r="G649" s="17"/>
      <c r="H649" s="40"/>
      <c r="I649" s="17"/>
      <c r="K649" s="234">
        <f>K648*$K$5*$N$3</f>
        <v>4470000</v>
      </c>
      <c r="L649" s="22"/>
      <c r="M649" s="22"/>
      <c r="N649" s="16">
        <f t="shared" si="9"/>
        <v>171923.07692307694</v>
      </c>
      <c r="O649" s="596"/>
    </row>
    <row r="650" spans="1:15" s="13" customFormat="1" ht="15.75">
      <c r="A650" s="3"/>
      <c r="B650" s="18"/>
      <c r="C650" s="10"/>
      <c r="D650" s="9"/>
      <c r="E650" s="9"/>
      <c r="F650" s="9"/>
      <c r="G650" s="10"/>
      <c r="H650" s="9"/>
      <c r="I650" s="10"/>
      <c r="K650" s="234"/>
      <c r="L650" s="9"/>
      <c r="M650" s="9"/>
      <c r="N650" s="16">
        <f t="shared" si="9"/>
        <v>0</v>
      </c>
      <c r="O650" s="249"/>
    </row>
    <row r="651" spans="1:16" s="13" customFormat="1" ht="18" customHeight="1">
      <c r="A651" s="31" t="s">
        <v>338</v>
      </c>
      <c r="B651" s="45" t="s">
        <v>339</v>
      </c>
      <c r="C651" s="10"/>
      <c r="D651" s="9"/>
      <c r="E651" s="9"/>
      <c r="F651" s="9"/>
      <c r="G651" s="9"/>
      <c r="H651" s="9"/>
      <c r="I651" s="10"/>
      <c r="K651" s="235">
        <v>1</v>
      </c>
      <c r="L651" s="22"/>
      <c r="M651" s="22"/>
      <c r="N651" s="16">
        <f t="shared" si="9"/>
        <v>0.038461538461538464</v>
      </c>
      <c r="O651" s="595" t="s">
        <v>194</v>
      </c>
      <c r="P651" s="15"/>
    </row>
    <row r="652" spans="1:15" s="13" customFormat="1" ht="15.75">
      <c r="A652" s="31"/>
      <c r="B652" s="4"/>
      <c r="C652" s="10"/>
      <c r="D652" s="9"/>
      <c r="E652" s="9"/>
      <c r="F652" s="9"/>
      <c r="G652" s="10"/>
      <c r="H652" s="9"/>
      <c r="I652" s="10"/>
      <c r="K652" s="234">
        <f>K651*$K$5*$N$3</f>
        <v>4470000</v>
      </c>
      <c r="L652" s="22"/>
      <c r="M652" s="22"/>
      <c r="N652" s="16">
        <f aca="true" t="shared" si="10" ref="N652:N715">SUM(C652:M652)/26</f>
        <v>171923.07692307694</v>
      </c>
      <c r="O652" s="596"/>
    </row>
    <row r="653" spans="1:15" s="13" customFormat="1" ht="15.75">
      <c r="A653" s="31"/>
      <c r="B653" s="4"/>
      <c r="C653" s="10"/>
      <c r="D653" s="9"/>
      <c r="E653" s="9"/>
      <c r="F653" s="9"/>
      <c r="G653" s="10"/>
      <c r="H653" s="9"/>
      <c r="I653" s="10"/>
      <c r="K653" s="234"/>
      <c r="L653" s="9"/>
      <c r="M653" s="9"/>
      <c r="N653" s="16">
        <f t="shared" si="10"/>
        <v>0</v>
      </c>
      <c r="O653" s="249"/>
    </row>
    <row r="654" spans="1:16" s="37" customFormat="1" ht="15.75">
      <c r="A654" s="31" t="s">
        <v>340</v>
      </c>
      <c r="B654" s="45" t="s">
        <v>341</v>
      </c>
      <c r="C654" s="17"/>
      <c r="D654" s="40"/>
      <c r="E654" s="40"/>
      <c r="F654" s="40"/>
      <c r="G654" s="40"/>
      <c r="H654" s="40"/>
      <c r="I654" s="17"/>
      <c r="K654" s="235"/>
      <c r="L654" s="40"/>
      <c r="M654" s="40"/>
      <c r="N654" s="16">
        <f t="shared" si="10"/>
        <v>0</v>
      </c>
      <c r="O654" s="255"/>
      <c r="P654" s="15"/>
    </row>
    <row r="655" spans="1:15" ht="15.75">
      <c r="A655" s="3" t="s">
        <v>342</v>
      </c>
      <c r="B655" s="18" t="s">
        <v>186</v>
      </c>
      <c r="C655" s="10"/>
      <c r="D655" s="9"/>
      <c r="E655" s="9"/>
      <c r="F655" s="9"/>
      <c r="G655" s="10"/>
      <c r="H655" s="10"/>
      <c r="I655" s="10"/>
      <c r="K655" s="235">
        <v>1</v>
      </c>
      <c r="L655" s="22"/>
      <c r="M655" s="22"/>
      <c r="N655" s="16">
        <f t="shared" si="10"/>
        <v>0.038461538461538464</v>
      </c>
      <c r="O655" s="595" t="s">
        <v>194</v>
      </c>
    </row>
    <row r="656" spans="1:15" ht="15.75">
      <c r="A656" s="3"/>
      <c r="B656" s="18"/>
      <c r="C656" s="10"/>
      <c r="D656" s="9"/>
      <c r="E656" s="9"/>
      <c r="F656" s="9"/>
      <c r="G656" s="10"/>
      <c r="H656" s="9"/>
      <c r="I656" s="10"/>
      <c r="K656" s="234">
        <f>K655*$K$5*$N$3</f>
        <v>4470000</v>
      </c>
      <c r="L656" s="22"/>
      <c r="M656" s="22"/>
      <c r="N656" s="16">
        <f t="shared" si="10"/>
        <v>171923.07692307694</v>
      </c>
      <c r="O656" s="596"/>
    </row>
    <row r="657" spans="1:15" s="37" customFormat="1" ht="15.75">
      <c r="A657" s="27"/>
      <c r="B657" s="43"/>
      <c r="C657" s="17"/>
      <c r="D657" s="40"/>
      <c r="E657" s="40"/>
      <c r="F657" s="40"/>
      <c r="G657" s="40"/>
      <c r="H657" s="40"/>
      <c r="I657" s="17"/>
      <c r="K657" s="235"/>
      <c r="L657" s="40"/>
      <c r="M657" s="40"/>
      <c r="N657" s="16">
        <f t="shared" si="10"/>
        <v>0</v>
      </c>
      <c r="O657" s="255"/>
    </row>
    <row r="658" spans="1:15" ht="15.75">
      <c r="A658" s="3" t="s">
        <v>343</v>
      </c>
      <c r="B658" s="18" t="s">
        <v>344</v>
      </c>
      <c r="C658" s="10"/>
      <c r="D658" s="9"/>
      <c r="E658" s="9"/>
      <c r="F658" s="9"/>
      <c r="G658" s="10"/>
      <c r="H658" s="9"/>
      <c r="I658" s="10"/>
      <c r="K658" s="234"/>
      <c r="L658" s="9"/>
      <c r="M658" s="9"/>
      <c r="N658" s="16">
        <f t="shared" si="10"/>
        <v>0</v>
      </c>
      <c r="O658" s="249"/>
    </row>
    <row r="659" spans="1:15" ht="15.75">
      <c r="A659" s="3" t="s">
        <v>345</v>
      </c>
      <c r="B659" s="39" t="s">
        <v>205</v>
      </c>
      <c r="C659" s="10"/>
      <c r="D659" s="9"/>
      <c r="E659" s="9"/>
      <c r="F659" s="9"/>
      <c r="G659" s="10"/>
      <c r="H659" s="9"/>
      <c r="I659" s="10"/>
      <c r="K659" s="234"/>
      <c r="L659" s="9"/>
      <c r="M659" s="9"/>
      <c r="N659" s="16">
        <f t="shared" si="10"/>
        <v>0</v>
      </c>
      <c r="O659" s="249"/>
    </row>
    <row r="660" spans="1:15" ht="31.5">
      <c r="A660" s="5" t="s">
        <v>43</v>
      </c>
      <c r="B660" s="2" t="s">
        <v>346</v>
      </c>
      <c r="C660" s="10"/>
      <c r="D660" s="9"/>
      <c r="E660" s="9"/>
      <c r="F660" s="9"/>
      <c r="G660" s="9"/>
      <c r="H660" s="9"/>
      <c r="I660" s="10"/>
      <c r="K660" s="235">
        <v>1</v>
      </c>
      <c r="L660" s="22"/>
      <c r="M660" s="22"/>
      <c r="N660" s="16">
        <f t="shared" si="10"/>
        <v>0.038461538461538464</v>
      </c>
      <c r="O660" s="595" t="s">
        <v>194</v>
      </c>
    </row>
    <row r="661" spans="1:15" ht="15.75">
      <c r="A661" s="3"/>
      <c r="B661" s="18"/>
      <c r="C661" s="10"/>
      <c r="D661" s="9"/>
      <c r="E661" s="9"/>
      <c r="F661" s="9"/>
      <c r="G661" s="10"/>
      <c r="H661" s="10"/>
      <c r="I661" s="10"/>
      <c r="K661" s="234">
        <f>K660*$K$5*$N$3</f>
        <v>4470000</v>
      </c>
      <c r="L661" s="22"/>
      <c r="M661" s="22"/>
      <c r="N661" s="16">
        <f t="shared" si="10"/>
        <v>171923.07692307694</v>
      </c>
      <c r="O661" s="596"/>
    </row>
    <row r="662" spans="1:15" ht="15.75">
      <c r="A662" s="3"/>
      <c r="B662" s="18"/>
      <c r="C662" s="10"/>
      <c r="D662" s="9"/>
      <c r="E662" s="9"/>
      <c r="F662" s="9"/>
      <c r="G662" s="10"/>
      <c r="H662" s="9"/>
      <c r="I662" s="10"/>
      <c r="K662" s="234"/>
      <c r="L662" s="9"/>
      <c r="M662" s="9"/>
      <c r="N662" s="16">
        <f t="shared" si="10"/>
        <v>0</v>
      </c>
      <c r="O662" s="249"/>
    </row>
    <row r="663" spans="1:15" ht="15.75">
      <c r="A663" s="5" t="s">
        <v>43</v>
      </c>
      <c r="B663" s="2" t="s">
        <v>347</v>
      </c>
      <c r="C663" s="10"/>
      <c r="D663" s="9"/>
      <c r="E663" s="9"/>
      <c r="F663" s="9"/>
      <c r="G663" s="9"/>
      <c r="H663" s="9"/>
      <c r="I663" s="10"/>
      <c r="K663" s="235">
        <v>1</v>
      </c>
      <c r="L663" s="22"/>
      <c r="M663" s="22"/>
      <c r="N663" s="16">
        <f t="shared" si="10"/>
        <v>0.038461538461538464</v>
      </c>
      <c r="O663" s="595" t="s">
        <v>194</v>
      </c>
    </row>
    <row r="664" spans="1:15" ht="15.75">
      <c r="A664" s="3"/>
      <c r="B664" s="18"/>
      <c r="C664" s="10"/>
      <c r="D664" s="9"/>
      <c r="E664" s="9"/>
      <c r="F664" s="9"/>
      <c r="G664" s="10"/>
      <c r="H664" s="9"/>
      <c r="I664" s="10"/>
      <c r="K664" s="234">
        <f>K663*$K$5*$N$3</f>
        <v>4470000</v>
      </c>
      <c r="L664" s="22"/>
      <c r="M664" s="22"/>
      <c r="N664" s="16">
        <f t="shared" si="10"/>
        <v>171923.07692307694</v>
      </c>
      <c r="O664" s="596"/>
    </row>
    <row r="665" spans="1:15" ht="15.75">
      <c r="A665" s="3"/>
      <c r="B665" s="18"/>
      <c r="C665" s="10"/>
      <c r="D665" s="9"/>
      <c r="E665" s="9"/>
      <c r="F665" s="9"/>
      <c r="G665" s="10"/>
      <c r="H665" s="9"/>
      <c r="I665" s="10"/>
      <c r="K665" s="234"/>
      <c r="L665" s="9"/>
      <c r="M665" s="9"/>
      <c r="N665" s="16">
        <f t="shared" si="10"/>
        <v>0</v>
      </c>
      <c r="O665" s="249"/>
    </row>
    <row r="666" spans="1:16" s="67" customFormat="1" ht="19.5" customHeight="1">
      <c r="A666" s="5" t="s">
        <v>43</v>
      </c>
      <c r="B666" s="2" t="s">
        <v>348</v>
      </c>
      <c r="C666" s="21"/>
      <c r="D666" s="21"/>
      <c r="E666" s="21"/>
      <c r="F666" s="21"/>
      <c r="G666" s="9"/>
      <c r="H666" s="21"/>
      <c r="I666" s="21"/>
      <c r="K666" s="235">
        <v>1</v>
      </c>
      <c r="L666" s="22"/>
      <c r="M666" s="22"/>
      <c r="N666" s="16">
        <f t="shared" si="10"/>
        <v>0.038461538461538464</v>
      </c>
      <c r="O666" s="595" t="s">
        <v>194</v>
      </c>
      <c r="P666" s="15"/>
    </row>
    <row r="667" spans="1:15" ht="15.75">
      <c r="A667" s="3"/>
      <c r="B667" s="22"/>
      <c r="C667" s="22"/>
      <c r="D667" s="22"/>
      <c r="E667" s="22"/>
      <c r="F667" s="22"/>
      <c r="G667" s="10"/>
      <c r="H667" s="22"/>
      <c r="I667" s="22"/>
      <c r="K667" s="234">
        <f>K666*$K$5*$N$3</f>
        <v>4470000</v>
      </c>
      <c r="L667" s="22"/>
      <c r="M667" s="22"/>
      <c r="N667" s="16">
        <f t="shared" si="10"/>
        <v>171923.07692307694</v>
      </c>
      <c r="O667" s="596"/>
    </row>
    <row r="668" spans="1:15" ht="15.75">
      <c r="A668" s="3"/>
      <c r="B668" s="22"/>
      <c r="C668" s="22"/>
      <c r="D668" s="22"/>
      <c r="E668" s="9"/>
      <c r="F668" s="22"/>
      <c r="G668" s="22"/>
      <c r="H668" s="22"/>
      <c r="I668" s="22"/>
      <c r="K668" s="180"/>
      <c r="L668" s="22"/>
      <c r="M668" s="22"/>
      <c r="N668" s="16">
        <f t="shared" si="10"/>
        <v>0</v>
      </c>
      <c r="O668" s="252"/>
    </row>
    <row r="669" spans="1:15" s="117" customFormat="1" ht="15.75">
      <c r="A669" s="5" t="s">
        <v>43</v>
      </c>
      <c r="B669" s="2" t="s">
        <v>350</v>
      </c>
      <c r="C669" s="116"/>
      <c r="D669" s="116"/>
      <c r="E669" s="116"/>
      <c r="F669" s="116"/>
      <c r="G669" s="116"/>
      <c r="H669" s="116"/>
      <c r="I669" s="116"/>
      <c r="K669" s="235">
        <v>1</v>
      </c>
      <c r="L669" s="22"/>
      <c r="M669" s="22"/>
      <c r="N669" s="16">
        <f t="shared" si="10"/>
        <v>0.038461538461538464</v>
      </c>
      <c r="O669" s="595" t="s">
        <v>194</v>
      </c>
    </row>
    <row r="670" spans="1:16" s="13" customFormat="1" ht="15.75">
      <c r="A670" s="31"/>
      <c r="B670" s="45"/>
      <c r="C670" s="10"/>
      <c r="D670" s="9"/>
      <c r="E670" s="40"/>
      <c r="F670" s="9"/>
      <c r="G670" s="10"/>
      <c r="H670" s="9"/>
      <c r="I670" s="10"/>
      <c r="K670" s="234">
        <f>K669*$K$5*$N$3</f>
        <v>4470000</v>
      </c>
      <c r="L670" s="22"/>
      <c r="M670" s="22"/>
      <c r="N670" s="16">
        <f t="shared" si="10"/>
        <v>171923.07692307694</v>
      </c>
      <c r="O670" s="596"/>
      <c r="P670" s="15"/>
    </row>
    <row r="671" spans="1:15" s="42" customFormat="1" ht="15.75">
      <c r="A671" s="28"/>
      <c r="B671" s="44"/>
      <c r="C671" s="17"/>
      <c r="D671" s="40"/>
      <c r="E671" s="9"/>
      <c r="F671" s="40"/>
      <c r="G671" s="40"/>
      <c r="H671" s="40"/>
      <c r="I671" s="17"/>
      <c r="K671" s="235"/>
      <c r="L671" s="40"/>
      <c r="M671" s="40"/>
      <c r="N671" s="16">
        <f t="shared" si="10"/>
        <v>0</v>
      </c>
      <c r="O671" s="254"/>
    </row>
    <row r="672" spans="1:15" s="13" customFormat="1" ht="15.75">
      <c r="A672" s="3" t="s">
        <v>349</v>
      </c>
      <c r="B672" s="39" t="s">
        <v>206</v>
      </c>
      <c r="C672" s="10"/>
      <c r="D672" s="9"/>
      <c r="E672" s="9"/>
      <c r="F672" s="9"/>
      <c r="G672" s="10"/>
      <c r="H672" s="10"/>
      <c r="I672" s="10"/>
      <c r="K672" s="235">
        <v>1</v>
      </c>
      <c r="L672" s="22"/>
      <c r="M672" s="22"/>
      <c r="N672" s="16">
        <f t="shared" si="10"/>
        <v>0.038461538461538464</v>
      </c>
      <c r="O672" s="595" t="s">
        <v>194</v>
      </c>
    </row>
    <row r="673" spans="1:15" s="13" customFormat="1" ht="15.75">
      <c r="A673" s="3"/>
      <c r="B673" s="18"/>
      <c r="C673" s="10"/>
      <c r="D673" s="9"/>
      <c r="E673" s="9"/>
      <c r="F673" s="9"/>
      <c r="G673" s="10"/>
      <c r="H673" s="9"/>
      <c r="I673" s="10"/>
      <c r="K673" s="234">
        <f>K672*$K$5*$N$3</f>
        <v>4470000</v>
      </c>
      <c r="L673" s="22"/>
      <c r="M673" s="22"/>
      <c r="N673" s="16">
        <f t="shared" si="10"/>
        <v>171923.07692307694</v>
      </c>
      <c r="O673" s="596"/>
    </row>
    <row r="674" spans="1:16" s="42" customFormat="1" ht="15.75">
      <c r="A674" s="27"/>
      <c r="B674" s="43"/>
      <c r="C674" s="17"/>
      <c r="D674" s="40"/>
      <c r="E674" s="40"/>
      <c r="F674" s="40"/>
      <c r="G674" s="40"/>
      <c r="H674" s="40"/>
      <c r="I674" s="17"/>
      <c r="J674" s="235"/>
      <c r="L674" s="40"/>
      <c r="M674" s="40"/>
      <c r="N674" s="16">
        <f t="shared" si="10"/>
        <v>0</v>
      </c>
      <c r="O674" s="255"/>
      <c r="P674" s="15"/>
    </row>
    <row r="675" spans="1:15" s="13" customFormat="1" ht="15.75">
      <c r="A675" s="3" t="s">
        <v>351</v>
      </c>
      <c r="B675" s="39" t="s">
        <v>207</v>
      </c>
      <c r="C675" s="10"/>
      <c r="D675" s="9"/>
      <c r="E675" s="9"/>
      <c r="F675" s="9"/>
      <c r="G675" s="10"/>
      <c r="H675" s="9"/>
      <c r="I675" s="10"/>
      <c r="J675" s="234"/>
      <c r="L675" s="9"/>
      <c r="M675" s="9"/>
      <c r="N675" s="16">
        <f t="shared" si="10"/>
        <v>0</v>
      </c>
      <c r="O675" s="249"/>
    </row>
    <row r="676" spans="1:15" s="13" customFormat="1" ht="15.75">
      <c r="A676" s="5" t="s">
        <v>43</v>
      </c>
      <c r="B676" s="39" t="s">
        <v>352</v>
      </c>
      <c r="C676" s="10"/>
      <c r="D676" s="9"/>
      <c r="E676" s="9"/>
      <c r="F676" s="9"/>
      <c r="G676" s="10"/>
      <c r="H676" s="9"/>
      <c r="I676" s="10"/>
      <c r="J676" s="234"/>
      <c r="L676" s="9"/>
      <c r="M676" s="9"/>
      <c r="N676" s="16">
        <f t="shared" si="10"/>
        <v>0</v>
      </c>
      <c r="O676" s="249"/>
    </row>
    <row r="677" spans="1:16" s="13" customFormat="1" ht="15.75">
      <c r="A677" s="31"/>
      <c r="B677" s="45"/>
      <c r="C677" s="10"/>
      <c r="D677" s="9"/>
      <c r="E677" s="9"/>
      <c r="F677" s="9"/>
      <c r="G677" s="40"/>
      <c r="H677" s="9"/>
      <c r="I677" s="10"/>
      <c r="J677" s="234"/>
      <c r="L677" s="9"/>
      <c r="M677" s="9"/>
      <c r="N677" s="16">
        <f t="shared" si="10"/>
        <v>0</v>
      </c>
      <c r="O677" s="255"/>
      <c r="P677" s="15"/>
    </row>
    <row r="678" spans="1:15" s="13" customFormat="1" ht="15.75">
      <c r="A678" s="31"/>
      <c r="B678" s="4"/>
      <c r="C678" s="10"/>
      <c r="D678" s="9"/>
      <c r="E678" s="9"/>
      <c r="F678" s="9"/>
      <c r="G678" s="10"/>
      <c r="H678" s="9"/>
      <c r="I678" s="10"/>
      <c r="J678" s="234"/>
      <c r="L678" s="9"/>
      <c r="M678" s="9"/>
      <c r="N678" s="16">
        <f t="shared" si="10"/>
        <v>0</v>
      </c>
      <c r="O678" s="249"/>
    </row>
    <row r="679" spans="1:15" s="13" customFormat="1" ht="15.75">
      <c r="A679" s="5" t="s">
        <v>43</v>
      </c>
      <c r="B679" s="39" t="s">
        <v>353</v>
      </c>
      <c r="C679" s="10"/>
      <c r="D679" s="9"/>
      <c r="E679" s="9"/>
      <c r="F679" s="9"/>
      <c r="G679" s="10"/>
      <c r="H679" s="9"/>
      <c r="I679" s="10"/>
      <c r="K679" s="235">
        <v>1</v>
      </c>
      <c r="L679" s="22"/>
      <c r="M679" s="22"/>
      <c r="N679" s="16">
        <f t="shared" si="10"/>
        <v>0.038461538461538464</v>
      </c>
      <c r="O679" s="595" t="s">
        <v>194</v>
      </c>
    </row>
    <row r="680" spans="1:16" s="13" customFormat="1" ht="15.75">
      <c r="A680" s="31"/>
      <c r="B680" s="45"/>
      <c r="C680" s="10"/>
      <c r="D680" s="9"/>
      <c r="E680" s="9"/>
      <c r="F680" s="9"/>
      <c r="G680" s="9"/>
      <c r="H680" s="9"/>
      <c r="I680" s="10"/>
      <c r="K680" s="234">
        <f>K679*$K$5*$N$3</f>
        <v>4470000</v>
      </c>
      <c r="L680" s="22"/>
      <c r="M680" s="22"/>
      <c r="N680" s="16">
        <f t="shared" si="10"/>
        <v>171923.07692307694</v>
      </c>
      <c r="O680" s="596"/>
      <c r="P680" s="15"/>
    </row>
    <row r="681" spans="1:15" s="42" customFormat="1" ht="17.25" customHeight="1">
      <c r="A681" s="28"/>
      <c r="B681" s="44"/>
      <c r="C681" s="17"/>
      <c r="D681" s="40"/>
      <c r="E681" s="40"/>
      <c r="F681" s="40"/>
      <c r="G681" s="40"/>
      <c r="H681" s="40"/>
      <c r="I681" s="17"/>
      <c r="K681" s="235"/>
      <c r="L681" s="40"/>
      <c r="M681" s="40"/>
      <c r="N681" s="16">
        <f t="shared" si="10"/>
        <v>0</v>
      </c>
      <c r="O681" s="263"/>
    </row>
    <row r="682" spans="1:15" s="42" customFormat="1" ht="15.75">
      <c r="A682" s="5" t="s">
        <v>43</v>
      </c>
      <c r="B682" s="44" t="s">
        <v>354</v>
      </c>
      <c r="C682" s="17"/>
      <c r="D682" s="40"/>
      <c r="E682" s="40"/>
      <c r="F682" s="40"/>
      <c r="G682" s="17"/>
      <c r="H682" s="40"/>
      <c r="I682" s="17"/>
      <c r="K682" s="235">
        <v>1</v>
      </c>
      <c r="L682" s="22"/>
      <c r="M682" s="22"/>
      <c r="N682" s="16">
        <f t="shared" si="10"/>
        <v>0.038461538461538464</v>
      </c>
      <c r="O682" s="595" t="s">
        <v>194</v>
      </c>
    </row>
    <row r="683" spans="1:15" s="42" customFormat="1" ht="15.75">
      <c r="A683" s="28"/>
      <c r="B683" s="44"/>
      <c r="C683" s="17"/>
      <c r="D683" s="40"/>
      <c r="E683" s="40"/>
      <c r="F683" s="40"/>
      <c r="G683" s="40"/>
      <c r="H683" s="40"/>
      <c r="I683" s="17"/>
      <c r="K683" s="234">
        <f>K682*$K$5*$N$3</f>
        <v>4470000</v>
      </c>
      <c r="L683" s="22"/>
      <c r="M683" s="22"/>
      <c r="N683" s="16">
        <f t="shared" si="10"/>
        <v>171923.07692307694</v>
      </c>
      <c r="O683" s="596"/>
    </row>
    <row r="684" spans="1:15" s="42" customFormat="1" ht="15.75">
      <c r="A684" s="28"/>
      <c r="B684" s="44"/>
      <c r="C684" s="17"/>
      <c r="D684" s="40"/>
      <c r="E684" s="40"/>
      <c r="F684" s="40"/>
      <c r="G684" s="40"/>
      <c r="H684" s="40"/>
      <c r="I684" s="17"/>
      <c r="K684" s="235"/>
      <c r="L684" s="40"/>
      <c r="M684" s="40"/>
      <c r="N684" s="16">
        <f t="shared" si="10"/>
        <v>0</v>
      </c>
      <c r="O684" s="263"/>
    </row>
    <row r="685" spans="1:15" s="42" customFormat="1" ht="15.75">
      <c r="A685" s="5" t="s">
        <v>43</v>
      </c>
      <c r="B685" s="39" t="s">
        <v>355</v>
      </c>
      <c r="C685" s="17"/>
      <c r="D685" s="40"/>
      <c r="E685" s="40"/>
      <c r="F685" s="40"/>
      <c r="G685" s="17"/>
      <c r="H685" s="40"/>
      <c r="I685" s="17"/>
      <c r="K685" s="235">
        <v>1</v>
      </c>
      <c r="L685" s="22"/>
      <c r="M685" s="22"/>
      <c r="N685" s="16">
        <f t="shared" si="10"/>
        <v>0.038461538461538464</v>
      </c>
      <c r="O685" s="595" t="s">
        <v>194</v>
      </c>
    </row>
    <row r="686" spans="1:15" s="13" customFormat="1" ht="15.75">
      <c r="A686" s="3"/>
      <c r="B686" s="18"/>
      <c r="C686" s="10"/>
      <c r="D686" s="9"/>
      <c r="E686" s="9"/>
      <c r="F686" s="9"/>
      <c r="G686" s="10"/>
      <c r="H686" s="9"/>
      <c r="I686" s="10"/>
      <c r="K686" s="234">
        <f>K685*$K$5*$N$3</f>
        <v>4470000</v>
      </c>
      <c r="L686" s="22"/>
      <c r="M686" s="22"/>
      <c r="N686" s="16">
        <f t="shared" si="10"/>
        <v>171923.07692307694</v>
      </c>
      <c r="O686" s="596"/>
    </row>
    <row r="687" spans="1:16" s="13" customFormat="1" ht="15.75">
      <c r="A687" s="31"/>
      <c r="B687" s="45"/>
      <c r="C687" s="10"/>
      <c r="D687" s="9"/>
      <c r="E687" s="9"/>
      <c r="F687" s="9"/>
      <c r="G687" s="9"/>
      <c r="H687" s="9"/>
      <c r="I687" s="10"/>
      <c r="J687" s="234"/>
      <c r="L687" s="9"/>
      <c r="M687" s="9"/>
      <c r="N687" s="16">
        <f t="shared" si="10"/>
        <v>0</v>
      </c>
      <c r="O687" s="249"/>
      <c r="P687" s="15"/>
    </row>
    <row r="688" spans="1:15" s="13" customFormat="1" ht="15.75">
      <c r="A688" s="3" t="s">
        <v>356</v>
      </c>
      <c r="B688" s="2" t="s">
        <v>90</v>
      </c>
      <c r="C688" s="10"/>
      <c r="D688" s="9"/>
      <c r="E688" s="9">
        <v>1</v>
      </c>
      <c r="F688" s="22"/>
      <c r="G688" s="22"/>
      <c r="H688" s="22"/>
      <c r="I688" s="22"/>
      <c r="J688" s="180"/>
      <c r="L688" s="22"/>
      <c r="M688" s="22"/>
      <c r="N688" s="16">
        <f t="shared" si="10"/>
        <v>0.038461538461538464</v>
      </c>
      <c r="O688" s="595" t="s">
        <v>15</v>
      </c>
    </row>
    <row r="689" spans="1:15" s="13" customFormat="1" ht="15.75">
      <c r="A689" s="31"/>
      <c r="B689" s="4"/>
      <c r="C689" s="10"/>
      <c r="D689" s="9"/>
      <c r="E689" s="9">
        <f>E688*$E$5*$N$3</f>
        <v>3665400</v>
      </c>
      <c r="F689" s="22"/>
      <c r="G689" s="22"/>
      <c r="H689" s="22"/>
      <c r="I689" s="22"/>
      <c r="J689" s="180"/>
      <c r="L689" s="22"/>
      <c r="M689" s="22"/>
      <c r="N689" s="16">
        <f t="shared" si="10"/>
        <v>140976.92307692306</v>
      </c>
      <c r="O689" s="596"/>
    </row>
    <row r="690" spans="1:15" s="37" customFormat="1" ht="15.75">
      <c r="A690" s="27"/>
      <c r="B690" s="43"/>
      <c r="C690" s="17"/>
      <c r="D690" s="40"/>
      <c r="E690" s="40"/>
      <c r="F690" s="40"/>
      <c r="G690" s="9"/>
      <c r="H690" s="40"/>
      <c r="I690" s="17"/>
      <c r="J690" s="235"/>
      <c r="L690" s="40"/>
      <c r="M690" s="40"/>
      <c r="N690" s="16">
        <f t="shared" si="10"/>
        <v>0</v>
      </c>
      <c r="O690" s="255"/>
    </row>
    <row r="691" spans="1:15" ht="15.75">
      <c r="A691" s="3" t="s">
        <v>357</v>
      </c>
      <c r="B691" s="2" t="s">
        <v>92</v>
      </c>
      <c r="C691" s="10"/>
      <c r="D691" s="9"/>
      <c r="E691" s="9"/>
      <c r="F691" s="9"/>
      <c r="G691" s="10"/>
      <c r="H691" s="10"/>
      <c r="I691" s="10"/>
      <c r="K691" s="235">
        <v>1</v>
      </c>
      <c r="L691" s="22"/>
      <c r="M691" s="22"/>
      <c r="N691" s="16">
        <f t="shared" si="10"/>
        <v>0.038461538461538464</v>
      </c>
      <c r="O691" s="595" t="s">
        <v>194</v>
      </c>
    </row>
    <row r="692" spans="1:15" ht="15.75">
      <c r="A692" s="3"/>
      <c r="B692" s="18"/>
      <c r="C692" s="10"/>
      <c r="D692" s="9"/>
      <c r="E692" s="9"/>
      <c r="F692" s="9"/>
      <c r="G692" s="10"/>
      <c r="H692" s="9"/>
      <c r="I692" s="10"/>
      <c r="K692" s="234">
        <f>K691*$K$5*$N$3</f>
        <v>4470000</v>
      </c>
      <c r="L692" s="22"/>
      <c r="M692" s="22"/>
      <c r="N692" s="16">
        <f t="shared" si="10"/>
        <v>171923.07692307694</v>
      </c>
      <c r="O692" s="596"/>
    </row>
    <row r="693" spans="1:16" s="37" customFormat="1" ht="15.75">
      <c r="A693" s="27"/>
      <c r="B693" s="43"/>
      <c r="C693" s="17"/>
      <c r="D693" s="40"/>
      <c r="E693" s="40"/>
      <c r="F693" s="40"/>
      <c r="G693" s="40"/>
      <c r="H693" s="40"/>
      <c r="I693" s="17"/>
      <c r="K693" s="235"/>
      <c r="L693" s="40"/>
      <c r="M693" s="40"/>
      <c r="N693" s="16">
        <f t="shared" si="10"/>
        <v>0</v>
      </c>
      <c r="O693" s="255"/>
      <c r="P693" s="15"/>
    </row>
    <row r="694" spans="1:15" ht="15.75">
      <c r="A694" s="3" t="s">
        <v>358</v>
      </c>
      <c r="B694" s="18" t="s">
        <v>359</v>
      </c>
      <c r="C694" s="10"/>
      <c r="D694" s="9"/>
      <c r="E694" s="9"/>
      <c r="F694" s="9"/>
      <c r="G694" s="10"/>
      <c r="H694" s="9"/>
      <c r="I694" s="10"/>
      <c r="K694" s="235">
        <v>1</v>
      </c>
      <c r="L694" s="22"/>
      <c r="M694" s="22"/>
      <c r="N694" s="16">
        <f t="shared" si="10"/>
        <v>0.038461538461538464</v>
      </c>
      <c r="O694" s="595" t="s">
        <v>194</v>
      </c>
    </row>
    <row r="695" spans="1:15" ht="15.75">
      <c r="A695" s="3"/>
      <c r="B695" s="18"/>
      <c r="C695" s="10"/>
      <c r="D695" s="9"/>
      <c r="E695" s="9"/>
      <c r="F695" s="9"/>
      <c r="G695" s="10"/>
      <c r="H695" s="9"/>
      <c r="I695" s="10"/>
      <c r="K695" s="234">
        <f>K694*$K$5*$N$3</f>
        <v>4470000</v>
      </c>
      <c r="L695" s="22"/>
      <c r="M695" s="22"/>
      <c r="N695" s="16">
        <f t="shared" si="10"/>
        <v>171923.07692307694</v>
      </c>
      <c r="O695" s="596"/>
    </row>
    <row r="696" spans="1:15" ht="15.75">
      <c r="A696" s="31"/>
      <c r="B696" s="45"/>
      <c r="C696" s="10"/>
      <c r="D696" s="9"/>
      <c r="E696" s="9"/>
      <c r="F696" s="9"/>
      <c r="G696" s="9"/>
      <c r="H696" s="9"/>
      <c r="I696" s="10"/>
      <c r="J696" s="234"/>
      <c r="L696" s="9"/>
      <c r="M696" s="9"/>
      <c r="N696" s="16">
        <f t="shared" si="10"/>
        <v>0</v>
      </c>
      <c r="O696" s="249"/>
    </row>
    <row r="697" spans="1:15" ht="31.5">
      <c r="A697" s="31" t="s">
        <v>360</v>
      </c>
      <c r="B697" s="45" t="s">
        <v>361</v>
      </c>
      <c r="C697" s="10"/>
      <c r="D697" s="9"/>
      <c r="E697" s="9"/>
      <c r="F697" s="9"/>
      <c r="G697" s="10"/>
      <c r="H697" s="10"/>
      <c r="I697" s="10"/>
      <c r="J697" s="234"/>
      <c r="L697" s="9"/>
      <c r="M697" s="9"/>
      <c r="N697" s="16">
        <f t="shared" si="10"/>
        <v>0</v>
      </c>
      <c r="O697" s="249"/>
    </row>
    <row r="698" spans="1:15" ht="15.75">
      <c r="A698" s="31" t="s">
        <v>362</v>
      </c>
      <c r="B698" s="4" t="s">
        <v>186</v>
      </c>
      <c r="C698" s="10"/>
      <c r="D698" s="9"/>
      <c r="E698" s="9"/>
      <c r="F698" s="9"/>
      <c r="G698" s="10"/>
      <c r="H698" s="9"/>
      <c r="I698" s="10"/>
      <c r="K698" s="235">
        <v>1</v>
      </c>
      <c r="L698" s="22"/>
      <c r="M698" s="22"/>
      <c r="N698" s="16">
        <f t="shared" si="10"/>
        <v>0.038461538461538464</v>
      </c>
      <c r="O698" s="595" t="s">
        <v>194</v>
      </c>
    </row>
    <row r="699" spans="1:15" ht="15.75">
      <c r="A699" s="31"/>
      <c r="B699" s="45"/>
      <c r="C699" s="10"/>
      <c r="D699" s="9"/>
      <c r="E699" s="9"/>
      <c r="F699" s="9"/>
      <c r="G699" s="9"/>
      <c r="H699" s="9"/>
      <c r="I699" s="10"/>
      <c r="K699" s="234">
        <f>K698*$K$5*$N$3</f>
        <v>4470000</v>
      </c>
      <c r="L699" s="22"/>
      <c r="M699" s="22"/>
      <c r="N699" s="16">
        <f t="shared" si="10"/>
        <v>171923.07692307694</v>
      </c>
      <c r="O699" s="596"/>
    </row>
    <row r="700" spans="1:15" ht="15.75">
      <c r="A700" s="3"/>
      <c r="B700" s="18"/>
      <c r="C700" s="10"/>
      <c r="D700" s="9"/>
      <c r="E700" s="9"/>
      <c r="F700" s="9"/>
      <c r="G700" s="10"/>
      <c r="H700" s="9"/>
      <c r="I700" s="10"/>
      <c r="J700" s="234"/>
      <c r="L700" s="9"/>
      <c r="M700" s="9"/>
      <c r="N700" s="16">
        <f t="shared" si="10"/>
        <v>0</v>
      </c>
      <c r="O700" s="249"/>
    </row>
    <row r="701" spans="1:15" ht="15.75">
      <c r="A701" s="31" t="s">
        <v>363</v>
      </c>
      <c r="B701" s="4" t="s">
        <v>364</v>
      </c>
      <c r="C701" s="10"/>
      <c r="D701" s="9"/>
      <c r="E701" s="9"/>
      <c r="F701" s="9"/>
      <c r="G701" s="10"/>
      <c r="H701" s="9"/>
      <c r="I701" s="10"/>
      <c r="J701" s="234"/>
      <c r="L701" s="9"/>
      <c r="M701" s="9"/>
      <c r="N701" s="16">
        <f t="shared" si="10"/>
        <v>0</v>
      </c>
      <c r="O701" s="249"/>
    </row>
    <row r="702" spans="1:15" s="67" customFormat="1" ht="16.5" customHeight="1">
      <c r="A702" s="3" t="s">
        <v>365</v>
      </c>
      <c r="B702" s="18" t="s">
        <v>366</v>
      </c>
      <c r="C702" s="21"/>
      <c r="D702" s="21"/>
      <c r="E702" s="9">
        <v>3</v>
      </c>
      <c r="F702" s="22"/>
      <c r="G702" s="22"/>
      <c r="H702" s="22"/>
      <c r="I702" s="22"/>
      <c r="J702" s="180"/>
      <c r="L702" s="22"/>
      <c r="M702" s="22"/>
      <c r="N702" s="16">
        <f t="shared" si="10"/>
        <v>0.11538461538461539</v>
      </c>
      <c r="O702" s="595" t="s">
        <v>367</v>
      </c>
    </row>
    <row r="703" spans="1:15" ht="15.75">
      <c r="A703" s="3"/>
      <c r="B703" s="22"/>
      <c r="C703" s="22"/>
      <c r="D703" s="22"/>
      <c r="E703" s="9">
        <f>E702*$E$5*$N$3</f>
        <v>10996200</v>
      </c>
      <c r="F703" s="22"/>
      <c r="G703" s="22"/>
      <c r="H703" s="22"/>
      <c r="I703" s="22"/>
      <c r="J703" s="180"/>
      <c r="L703" s="22"/>
      <c r="M703" s="22"/>
      <c r="N703" s="16">
        <f t="shared" si="10"/>
        <v>422930.76923076925</v>
      </c>
      <c r="O703" s="596"/>
    </row>
    <row r="704" spans="1:15" ht="15.75">
      <c r="A704" s="3"/>
      <c r="B704" s="22"/>
      <c r="C704" s="22"/>
      <c r="D704" s="22"/>
      <c r="E704" s="9"/>
      <c r="F704" s="22"/>
      <c r="G704" s="22"/>
      <c r="H704" s="22"/>
      <c r="I704" s="22"/>
      <c r="J704" s="180"/>
      <c r="L704" s="22"/>
      <c r="M704" s="22"/>
      <c r="N704" s="16">
        <f t="shared" si="10"/>
        <v>0</v>
      </c>
      <c r="O704" s="252"/>
    </row>
    <row r="705" spans="1:15" s="117" customFormat="1" ht="15.75">
      <c r="A705" s="3" t="s">
        <v>368</v>
      </c>
      <c r="B705" s="18" t="s">
        <v>369</v>
      </c>
      <c r="C705" s="116"/>
      <c r="D705" s="116"/>
      <c r="E705" s="9">
        <v>3</v>
      </c>
      <c r="F705" s="22"/>
      <c r="G705" s="22"/>
      <c r="H705" s="22"/>
      <c r="I705" s="22"/>
      <c r="J705" s="180"/>
      <c r="L705" s="22"/>
      <c r="M705" s="22"/>
      <c r="N705" s="16">
        <f t="shared" si="10"/>
        <v>0.11538461538461539</v>
      </c>
      <c r="O705" s="595" t="s">
        <v>367</v>
      </c>
    </row>
    <row r="706" spans="1:15" ht="15.75">
      <c r="A706" s="31"/>
      <c r="B706" s="48"/>
      <c r="C706" s="22"/>
      <c r="D706" s="22"/>
      <c r="E706" s="9">
        <f>E705*$E$5*$N$3</f>
        <v>10996200</v>
      </c>
      <c r="F706" s="22"/>
      <c r="G706" s="22"/>
      <c r="H706" s="22"/>
      <c r="I706" s="22"/>
      <c r="J706" s="180"/>
      <c r="L706" s="22"/>
      <c r="M706" s="22"/>
      <c r="N706" s="16">
        <f t="shared" si="10"/>
        <v>422930.76923076925</v>
      </c>
      <c r="O706" s="596"/>
    </row>
    <row r="707" spans="1:15" s="37" customFormat="1" ht="15.75">
      <c r="A707" s="28"/>
      <c r="B707" s="44"/>
      <c r="C707" s="23"/>
      <c r="D707" s="23"/>
      <c r="E707" s="66"/>
      <c r="F707" s="23"/>
      <c r="G707" s="40"/>
      <c r="H707" s="23"/>
      <c r="I707" s="23"/>
      <c r="J707" s="239"/>
      <c r="L707" s="23"/>
      <c r="M707" s="23"/>
      <c r="N707" s="16">
        <f t="shared" si="10"/>
        <v>0</v>
      </c>
      <c r="O707" s="255"/>
    </row>
    <row r="708" spans="1:15" ht="15.75">
      <c r="A708" s="31" t="s">
        <v>370</v>
      </c>
      <c r="B708" s="4" t="s">
        <v>371</v>
      </c>
      <c r="C708" s="22"/>
      <c r="D708" s="22"/>
      <c r="E708" s="9"/>
      <c r="F708" s="22"/>
      <c r="G708" s="10"/>
      <c r="H708" s="22"/>
      <c r="I708" s="22"/>
      <c r="K708" s="235">
        <v>1</v>
      </c>
      <c r="L708" s="22"/>
      <c r="M708" s="22"/>
      <c r="N708" s="16">
        <f t="shared" si="10"/>
        <v>0.038461538461538464</v>
      </c>
      <c r="O708" s="595" t="s">
        <v>194</v>
      </c>
    </row>
    <row r="709" spans="1:15" ht="15.75">
      <c r="A709" s="3"/>
      <c r="B709" s="50"/>
      <c r="C709" s="22"/>
      <c r="D709" s="22"/>
      <c r="E709" s="9"/>
      <c r="F709" s="22"/>
      <c r="G709" s="22"/>
      <c r="H709" s="22"/>
      <c r="I709" s="22"/>
      <c r="K709" s="234">
        <f>K708*$K$5*$N$3</f>
        <v>4470000</v>
      </c>
      <c r="L709" s="22"/>
      <c r="M709" s="22"/>
      <c r="N709" s="16">
        <f t="shared" si="10"/>
        <v>171923.07692307694</v>
      </c>
      <c r="O709" s="596"/>
    </row>
    <row r="710" spans="1:15" ht="15.75">
      <c r="A710" s="3"/>
      <c r="B710" s="51"/>
      <c r="C710" s="22"/>
      <c r="D710" s="22"/>
      <c r="E710" s="24"/>
      <c r="F710" s="22"/>
      <c r="G710" s="40"/>
      <c r="H710" s="22"/>
      <c r="I710" s="22"/>
      <c r="J710" s="22"/>
      <c r="K710" s="22"/>
      <c r="L710" s="22"/>
      <c r="M710" s="22"/>
      <c r="N710" s="16">
        <f t="shared" si="10"/>
        <v>0</v>
      </c>
      <c r="O710" s="263"/>
    </row>
    <row r="711" spans="1:15" ht="47.25">
      <c r="A711" s="31"/>
      <c r="B711" s="98" t="s">
        <v>372</v>
      </c>
      <c r="C711" s="22"/>
      <c r="D711" s="22"/>
      <c r="E711" s="9"/>
      <c r="F711" s="22"/>
      <c r="G711" s="10"/>
      <c r="H711" s="22"/>
      <c r="I711" s="22"/>
      <c r="J711" s="22"/>
      <c r="K711" s="22"/>
      <c r="L711" s="22"/>
      <c r="M711" s="22"/>
      <c r="N711" s="16">
        <f t="shared" si="10"/>
        <v>0</v>
      </c>
      <c r="O711" s="262"/>
    </row>
    <row r="712" spans="1:15" ht="31.5">
      <c r="A712" s="32" t="s">
        <v>18</v>
      </c>
      <c r="B712" s="103" t="s">
        <v>373</v>
      </c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16">
        <f t="shared" si="10"/>
        <v>0</v>
      </c>
      <c r="O712" s="252"/>
    </row>
    <row r="713" spans="1:15" ht="31.5">
      <c r="A713" s="102" t="s">
        <v>180</v>
      </c>
      <c r="B713" s="45" t="s">
        <v>374</v>
      </c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16">
        <f t="shared" si="10"/>
        <v>0</v>
      </c>
      <c r="O713" s="252"/>
    </row>
    <row r="714" spans="1:15" ht="15.75">
      <c r="A714" s="120" t="s">
        <v>375</v>
      </c>
      <c r="B714" s="2" t="s">
        <v>94</v>
      </c>
      <c r="C714" s="22"/>
      <c r="D714" s="22"/>
      <c r="E714" s="24"/>
      <c r="F714" s="22"/>
      <c r="G714" s="40"/>
      <c r="H714" s="22"/>
      <c r="I714" s="22"/>
      <c r="J714" s="22"/>
      <c r="K714" s="22"/>
      <c r="L714" s="22"/>
      <c r="M714" s="22"/>
      <c r="N714" s="16">
        <f t="shared" si="10"/>
        <v>0</v>
      </c>
      <c r="O714" s="249"/>
    </row>
    <row r="715" spans="1:15" ht="15.75">
      <c r="A715" s="120" t="s">
        <v>376</v>
      </c>
      <c r="B715" s="2" t="s">
        <v>377</v>
      </c>
      <c r="C715" s="22"/>
      <c r="D715" s="22"/>
      <c r="E715" s="9"/>
      <c r="F715" s="22"/>
      <c r="G715" s="10"/>
      <c r="H715" s="22"/>
      <c r="I715" s="22"/>
      <c r="J715" s="22"/>
      <c r="K715" s="22"/>
      <c r="L715" s="40">
        <v>2</v>
      </c>
      <c r="M715" s="23"/>
      <c r="N715" s="16">
        <f t="shared" si="10"/>
        <v>0.07692307692307693</v>
      </c>
      <c r="O715" s="595" t="s">
        <v>378</v>
      </c>
    </row>
    <row r="716" spans="1:15" ht="15.75">
      <c r="A716" s="3"/>
      <c r="B716" s="2"/>
      <c r="C716" s="22"/>
      <c r="D716" s="22"/>
      <c r="E716" s="9"/>
      <c r="F716" s="22"/>
      <c r="G716" s="22"/>
      <c r="H716" s="22"/>
      <c r="I716" s="22"/>
      <c r="J716" s="22"/>
      <c r="K716" s="22"/>
      <c r="L716" s="9">
        <f>L715*$L$5*$N$3</f>
        <v>9923400</v>
      </c>
      <c r="M716" s="22"/>
      <c r="N716" s="16">
        <f aca="true" t="shared" si="11" ref="N716:N779">SUM(C716:M716)/26</f>
        <v>381669.23076923075</v>
      </c>
      <c r="O716" s="596"/>
    </row>
    <row r="717" spans="1:15" ht="15.75">
      <c r="A717" s="3"/>
      <c r="B717" s="2"/>
      <c r="C717" s="22"/>
      <c r="D717" s="22"/>
      <c r="E717" s="24"/>
      <c r="F717" s="22"/>
      <c r="G717" s="40"/>
      <c r="H717" s="22"/>
      <c r="I717" s="22"/>
      <c r="J717" s="22"/>
      <c r="K717" s="22"/>
      <c r="L717" s="22"/>
      <c r="M717" s="22"/>
      <c r="N717" s="16">
        <f t="shared" si="11"/>
        <v>0</v>
      </c>
      <c r="O717" s="249"/>
    </row>
    <row r="718" spans="1:15" ht="15.75">
      <c r="A718" s="120" t="s">
        <v>379</v>
      </c>
      <c r="B718" s="2" t="s">
        <v>380</v>
      </c>
      <c r="C718" s="22"/>
      <c r="D718" s="22"/>
      <c r="E718" s="9"/>
      <c r="F718" s="22"/>
      <c r="G718" s="10"/>
      <c r="H718" s="22"/>
      <c r="I718" s="22"/>
      <c r="J718" s="22"/>
      <c r="K718" s="22"/>
      <c r="L718" s="40">
        <v>2</v>
      </c>
      <c r="M718" s="23"/>
      <c r="N718" s="16">
        <f t="shared" si="11"/>
        <v>0.07692307692307693</v>
      </c>
      <c r="O718" s="595" t="s">
        <v>378</v>
      </c>
    </row>
    <row r="719" spans="1:15" ht="20.25" customHeight="1">
      <c r="A719" s="31"/>
      <c r="B719" s="45"/>
      <c r="C719" s="2"/>
      <c r="D719" s="2"/>
      <c r="E719" s="2"/>
      <c r="F719" s="2"/>
      <c r="G719" s="2"/>
      <c r="H719" s="2"/>
      <c r="I719" s="2"/>
      <c r="J719" s="2"/>
      <c r="K719" s="2"/>
      <c r="L719" s="9">
        <f>L718*$L$5*$N$3</f>
        <v>9923400</v>
      </c>
      <c r="M719" s="22"/>
      <c r="N719" s="16">
        <f t="shared" si="11"/>
        <v>381669.23076923075</v>
      </c>
      <c r="O719" s="596"/>
    </row>
    <row r="720" spans="1:15" ht="15.75">
      <c r="A720" s="3"/>
      <c r="B720" s="2"/>
      <c r="C720" s="22"/>
      <c r="D720" s="22"/>
      <c r="E720" s="24"/>
      <c r="F720" s="22"/>
      <c r="G720" s="9"/>
      <c r="H720" s="22"/>
      <c r="I720" s="22"/>
      <c r="J720" s="22"/>
      <c r="K720" s="22"/>
      <c r="L720" s="22"/>
      <c r="M720" s="22"/>
      <c r="N720" s="16">
        <f t="shared" si="11"/>
        <v>0</v>
      </c>
      <c r="O720" s="249"/>
    </row>
    <row r="721" spans="1:15" ht="15.75">
      <c r="A721" s="120" t="s">
        <v>381</v>
      </c>
      <c r="B721" s="2" t="s">
        <v>202</v>
      </c>
      <c r="C721" s="22"/>
      <c r="D721" s="22"/>
      <c r="E721" s="9"/>
      <c r="F721" s="22"/>
      <c r="G721" s="10"/>
      <c r="H721" s="22"/>
      <c r="I721" s="22"/>
      <c r="J721" s="22"/>
      <c r="K721" s="22"/>
      <c r="L721" s="40">
        <v>2</v>
      </c>
      <c r="M721" s="23"/>
      <c r="N721" s="16">
        <f t="shared" si="11"/>
        <v>0.07692307692307693</v>
      </c>
      <c r="O721" s="595" t="s">
        <v>378</v>
      </c>
    </row>
    <row r="722" spans="1:15" ht="15.75">
      <c r="A722" s="3"/>
      <c r="B722" s="2"/>
      <c r="C722" s="22"/>
      <c r="D722" s="22"/>
      <c r="E722" s="22"/>
      <c r="F722" s="22"/>
      <c r="G722" s="22"/>
      <c r="H722" s="22"/>
      <c r="I722" s="22"/>
      <c r="J722" s="22"/>
      <c r="K722" s="22"/>
      <c r="L722" s="9">
        <f>L721*$L$5*$N$3</f>
        <v>9923400</v>
      </c>
      <c r="M722" s="22"/>
      <c r="N722" s="16">
        <f t="shared" si="11"/>
        <v>381669.23076923075</v>
      </c>
      <c r="O722" s="596"/>
    </row>
    <row r="723" spans="1:15" ht="15.75">
      <c r="A723" s="3"/>
      <c r="B723" s="2"/>
      <c r="C723" s="22"/>
      <c r="D723" s="22"/>
      <c r="E723" s="24"/>
      <c r="F723" s="22"/>
      <c r="G723" s="9"/>
      <c r="H723" s="22"/>
      <c r="I723" s="22"/>
      <c r="J723" s="22"/>
      <c r="K723" s="22"/>
      <c r="L723" s="22"/>
      <c r="M723" s="22"/>
      <c r="N723" s="16">
        <f t="shared" si="11"/>
        <v>0</v>
      </c>
      <c r="O723" s="249"/>
    </row>
    <row r="724" spans="1:15" ht="15.75">
      <c r="A724" s="120" t="s">
        <v>382</v>
      </c>
      <c r="B724" s="2" t="s">
        <v>195</v>
      </c>
      <c r="C724" s="22"/>
      <c r="D724" s="22"/>
      <c r="E724" s="9"/>
      <c r="F724" s="22"/>
      <c r="G724" s="10"/>
      <c r="H724" s="22"/>
      <c r="I724" s="22"/>
      <c r="J724" s="22"/>
      <c r="K724" s="22"/>
      <c r="L724" s="40"/>
      <c r="M724" s="23"/>
      <c r="N724" s="16">
        <f t="shared" si="11"/>
        <v>0</v>
      </c>
      <c r="O724" s="264"/>
    </row>
    <row r="725" spans="1:15" ht="15.75">
      <c r="A725" s="3"/>
      <c r="B725" s="2"/>
      <c r="C725" s="22"/>
      <c r="D725" s="22"/>
      <c r="E725" s="9"/>
      <c r="F725" s="22"/>
      <c r="G725" s="10"/>
      <c r="H725" s="22"/>
      <c r="I725" s="22"/>
      <c r="J725" s="22"/>
      <c r="K725" s="22"/>
      <c r="L725" s="9"/>
      <c r="M725" s="22"/>
      <c r="N725" s="16">
        <f t="shared" si="11"/>
        <v>0</v>
      </c>
      <c r="O725" s="261"/>
    </row>
    <row r="726" spans="1:15" s="37" customFormat="1" ht="15.75">
      <c r="A726" s="28"/>
      <c r="B726" s="44"/>
      <c r="C726" s="23"/>
      <c r="D726" s="23"/>
      <c r="E726" s="66"/>
      <c r="F726" s="23"/>
      <c r="G726" s="40"/>
      <c r="H726" s="23"/>
      <c r="I726" s="23"/>
      <c r="J726" s="23"/>
      <c r="K726" s="23"/>
      <c r="L726" s="23"/>
      <c r="M726" s="23"/>
      <c r="N726" s="16">
        <f t="shared" si="11"/>
        <v>0</v>
      </c>
      <c r="O726" s="255"/>
    </row>
    <row r="727" spans="1:15" ht="15.75">
      <c r="A727" s="120" t="s">
        <v>383</v>
      </c>
      <c r="B727" s="2" t="s">
        <v>60</v>
      </c>
      <c r="C727" s="22"/>
      <c r="D727" s="22"/>
      <c r="E727" s="9"/>
      <c r="F727" s="22"/>
      <c r="G727" s="10"/>
      <c r="H727" s="22"/>
      <c r="I727" s="22"/>
      <c r="J727" s="22"/>
      <c r="K727" s="22"/>
      <c r="L727" s="40">
        <v>2</v>
      </c>
      <c r="M727" s="23"/>
      <c r="N727" s="16">
        <f t="shared" si="11"/>
        <v>0.07692307692307693</v>
      </c>
      <c r="O727" s="595" t="s">
        <v>378</v>
      </c>
    </row>
    <row r="728" spans="1:15" ht="15.75">
      <c r="A728" s="3"/>
      <c r="B728" s="2"/>
      <c r="C728" s="22"/>
      <c r="D728" s="22"/>
      <c r="E728" s="22"/>
      <c r="F728" s="22"/>
      <c r="G728" s="22"/>
      <c r="H728" s="22"/>
      <c r="I728" s="22"/>
      <c r="J728" s="22"/>
      <c r="K728" s="22"/>
      <c r="L728" s="9">
        <f>L727*$L$5*$N$3</f>
        <v>9923400</v>
      </c>
      <c r="M728" s="22"/>
      <c r="N728" s="16">
        <f t="shared" si="11"/>
        <v>381669.23076923075</v>
      </c>
      <c r="O728" s="596"/>
    </row>
    <row r="729" spans="1:15" s="37" customFormat="1" ht="15.75">
      <c r="A729" s="27"/>
      <c r="B729" s="44"/>
      <c r="C729" s="23"/>
      <c r="D729" s="23"/>
      <c r="E729" s="23"/>
      <c r="F729" s="23"/>
      <c r="G729" s="40"/>
      <c r="H729" s="40"/>
      <c r="I729" s="23"/>
      <c r="J729" s="23"/>
      <c r="K729" s="23"/>
      <c r="L729" s="23"/>
      <c r="M729" s="23"/>
      <c r="N729" s="16">
        <f t="shared" si="11"/>
        <v>0</v>
      </c>
      <c r="O729" s="255"/>
    </row>
    <row r="730" spans="1:15" ht="15.75">
      <c r="A730" s="120" t="s">
        <v>384</v>
      </c>
      <c r="B730" s="2" t="s">
        <v>355</v>
      </c>
      <c r="C730" s="22"/>
      <c r="D730" s="22"/>
      <c r="E730" s="22"/>
      <c r="F730" s="22"/>
      <c r="G730" s="10"/>
      <c r="H730" s="10"/>
      <c r="I730" s="22"/>
      <c r="J730" s="22"/>
      <c r="K730" s="22"/>
      <c r="L730" s="40">
        <v>2</v>
      </c>
      <c r="M730" s="23"/>
      <c r="N730" s="16">
        <f t="shared" si="11"/>
        <v>0.07692307692307693</v>
      </c>
      <c r="O730" s="595" t="s">
        <v>378</v>
      </c>
    </row>
    <row r="731" spans="1:15" ht="15.75">
      <c r="A731" s="31"/>
      <c r="B731" s="2"/>
      <c r="C731" s="22"/>
      <c r="D731" s="22"/>
      <c r="E731" s="22"/>
      <c r="F731" s="22"/>
      <c r="G731" s="22"/>
      <c r="H731" s="22"/>
      <c r="I731" s="22"/>
      <c r="J731" s="22"/>
      <c r="K731" s="22"/>
      <c r="L731" s="9">
        <f>L730*$L$5*$N$3</f>
        <v>9923400</v>
      </c>
      <c r="M731" s="22"/>
      <c r="N731" s="16">
        <f t="shared" si="11"/>
        <v>381669.23076923075</v>
      </c>
      <c r="O731" s="596"/>
    </row>
    <row r="732" spans="1:16" s="37" customFormat="1" ht="15.75">
      <c r="A732" s="27"/>
      <c r="B732" s="44"/>
      <c r="C732" s="23"/>
      <c r="D732" s="23"/>
      <c r="E732" s="66"/>
      <c r="F732" s="23"/>
      <c r="G732" s="40"/>
      <c r="H732" s="23"/>
      <c r="I732" s="23"/>
      <c r="J732" s="23"/>
      <c r="K732" s="23"/>
      <c r="L732" s="23"/>
      <c r="M732" s="23"/>
      <c r="N732" s="16">
        <f t="shared" si="11"/>
        <v>0</v>
      </c>
      <c r="O732" s="255"/>
      <c r="P732" s="15"/>
    </row>
    <row r="733" spans="1:15" ht="15.75">
      <c r="A733" s="120" t="s">
        <v>385</v>
      </c>
      <c r="B733" s="2" t="s">
        <v>386</v>
      </c>
      <c r="C733" s="22"/>
      <c r="D733" s="22"/>
      <c r="E733" s="9"/>
      <c r="F733" s="22"/>
      <c r="G733" s="10"/>
      <c r="H733" s="22"/>
      <c r="I733" s="22"/>
      <c r="J733" s="22"/>
      <c r="K733" s="22"/>
      <c r="L733" s="40">
        <v>2</v>
      </c>
      <c r="M733" s="23"/>
      <c r="N733" s="16">
        <f t="shared" si="11"/>
        <v>0.07692307692307693</v>
      </c>
      <c r="O733" s="595" t="s">
        <v>378</v>
      </c>
    </row>
    <row r="734" spans="1:15" ht="15.75">
      <c r="A734" s="31"/>
      <c r="B734" s="2"/>
      <c r="C734" s="22"/>
      <c r="D734" s="22"/>
      <c r="E734" s="22"/>
      <c r="F734" s="22"/>
      <c r="G734" s="22"/>
      <c r="H734" s="22"/>
      <c r="I734" s="22"/>
      <c r="J734" s="22"/>
      <c r="K734" s="22"/>
      <c r="L734" s="9">
        <f>L733*$L$5*$N$3</f>
        <v>9923400</v>
      </c>
      <c r="M734" s="22"/>
      <c r="N734" s="16">
        <f t="shared" si="11"/>
        <v>381669.23076923075</v>
      </c>
      <c r="O734" s="596"/>
    </row>
    <row r="735" spans="1:15" ht="15.75">
      <c r="A735" s="31"/>
      <c r="B735" s="2"/>
      <c r="C735" s="22"/>
      <c r="D735" s="22"/>
      <c r="E735" s="22"/>
      <c r="F735" s="22"/>
      <c r="G735" s="9"/>
      <c r="H735" s="22"/>
      <c r="I735" s="22"/>
      <c r="J735" s="22"/>
      <c r="K735" s="22"/>
      <c r="L735" s="22"/>
      <c r="M735" s="22"/>
      <c r="N735" s="16">
        <f t="shared" si="11"/>
        <v>0</v>
      </c>
      <c r="O735" s="249"/>
    </row>
    <row r="736" spans="1:15" ht="15.75">
      <c r="A736" s="120" t="s">
        <v>387</v>
      </c>
      <c r="B736" s="2" t="s">
        <v>201</v>
      </c>
      <c r="C736" s="22"/>
      <c r="D736" s="22"/>
      <c r="E736" s="22"/>
      <c r="F736" s="22"/>
      <c r="G736" s="10"/>
      <c r="H736" s="22"/>
      <c r="I736" s="22"/>
      <c r="J736" s="22"/>
      <c r="K736" s="22"/>
      <c r="L736" s="40">
        <v>2</v>
      </c>
      <c r="M736" s="23"/>
      <c r="N736" s="16">
        <f t="shared" si="11"/>
        <v>0.07692307692307693</v>
      </c>
      <c r="O736" s="595" t="s">
        <v>378</v>
      </c>
    </row>
    <row r="737" spans="1:15" ht="15.75">
      <c r="A737" s="31"/>
      <c r="B737" s="2"/>
      <c r="C737" s="22"/>
      <c r="D737" s="22"/>
      <c r="E737" s="22"/>
      <c r="F737" s="22"/>
      <c r="G737" s="22"/>
      <c r="H737" s="22"/>
      <c r="I737" s="22"/>
      <c r="J737" s="22"/>
      <c r="K737" s="22"/>
      <c r="L737" s="9">
        <f>L736*$L$5*$N$3</f>
        <v>9923400</v>
      </c>
      <c r="M737" s="22"/>
      <c r="N737" s="16">
        <f t="shared" si="11"/>
        <v>381669.23076923075</v>
      </c>
      <c r="O737" s="596"/>
    </row>
    <row r="738" spans="1:15" s="37" customFormat="1" ht="15.75">
      <c r="A738" s="27"/>
      <c r="B738" s="44"/>
      <c r="C738" s="23"/>
      <c r="D738" s="23"/>
      <c r="E738" s="66"/>
      <c r="F738" s="23"/>
      <c r="G738" s="23"/>
      <c r="H738" s="40"/>
      <c r="I738" s="23"/>
      <c r="J738" s="23"/>
      <c r="K738" s="23"/>
      <c r="L738" s="23"/>
      <c r="M738" s="23"/>
      <c r="N738" s="16">
        <f t="shared" si="11"/>
        <v>0</v>
      </c>
      <c r="O738" s="255"/>
    </row>
    <row r="739" spans="1:15" ht="15.75">
      <c r="A739" s="120" t="s">
        <v>388</v>
      </c>
      <c r="B739" s="18" t="s">
        <v>78</v>
      </c>
      <c r="C739" s="22"/>
      <c r="D739" s="22"/>
      <c r="E739" s="9"/>
      <c r="F739" s="22"/>
      <c r="G739" s="22"/>
      <c r="H739" s="10"/>
      <c r="I739" s="22"/>
      <c r="J739" s="22"/>
      <c r="K739" s="22"/>
      <c r="L739" s="40">
        <v>2</v>
      </c>
      <c r="M739" s="23"/>
      <c r="N739" s="16">
        <f t="shared" si="11"/>
        <v>0.07692307692307693</v>
      </c>
      <c r="O739" s="595" t="s">
        <v>378</v>
      </c>
    </row>
    <row r="740" spans="1:15" ht="15.75">
      <c r="A740" s="31"/>
      <c r="B740" s="2"/>
      <c r="C740" s="22"/>
      <c r="D740" s="22"/>
      <c r="E740" s="9"/>
      <c r="F740" s="22"/>
      <c r="G740" s="22"/>
      <c r="H740" s="10"/>
      <c r="I740" s="22"/>
      <c r="J740" s="22"/>
      <c r="K740" s="22"/>
      <c r="L740" s="9">
        <f>L739*$L$5*$N$3</f>
        <v>9923400</v>
      </c>
      <c r="M740" s="22"/>
      <c r="N740" s="16">
        <f t="shared" si="11"/>
        <v>381669.23076923075</v>
      </c>
      <c r="O740" s="596"/>
    </row>
    <row r="741" spans="1:15" s="117" customFormat="1" ht="15.75">
      <c r="A741" s="85"/>
      <c r="B741" s="86"/>
      <c r="C741" s="116"/>
      <c r="D741" s="116"/>
      <c r="E741" s="106"/>
      <c r="F741" s="116"/>
      <c r="G741" s="116"/>
      <c r="H741" s="105"/>
      <c r="I741" s="116"/>
      <c r="J741" s="116"/>
      <c r="K741" s="116"/>
      <c r="L741" s="116"/>
      <c r="M741" s="116"/>
      <c r="N741" s="16">
        <f t="shared" si="11"/>
        <v>0</v>
      </c>
      <c r="O741" s="268"/>
    </row>
    <row r="742" spans="1:16" ht="15.75">
      <c r="A742" s="120" t="s">
        <v>389</v>
      </c>
      <c r="B742" s="2" t="s">
        <v>90</v>
      </c>
      <c r="C742" s="22"/>
      <c r="D742" s="22"/>
      <c r="E742" s="9"/>
      <c r="F742" s="22"/>
      <c r="G742" s="22"/>
      <c r="H742" s="10"/>
      <c r="I742" s="22"/>
      <c r="J742" s="40">
        <v>2</v>
      </c>
      <c r="K742" s="22"/>
      <c r="L742" s="22"/>
      <c r="M742" s="22"/>
      <c r="N742" s="16">
        <f t="shared" si="11"/>
        <v>0.07692307692307693</v>
      </c>
      <c r="O742" s="595" t="s">
        <v>390</v>
      </c>
      <c r="P742" s="37"/>
    </row>
    <row r="743" spans="1:15" ht="15.75">
      <c r="A743" s="3"/>
      <c r="B743" s="2"/>
      <c r="C743" s="22"/>
      <c r="D743" s="22"/>
      <c r="E743" s="9"/>
      <c r="F743" s="9"/>
      <c r="G743" s="9"/>
      <c r="H743" s="10"/>
      <c r="I743" s="22"/>
      <c r="J743" s="9">
        <f>J742*$J$5*$N$3</f>
        <v>7956600</v>
      </c>
      <c r="K743" s="22"/>
      <c r="L743" s="22"/>
      <c r="M743" s="22"/>
      <c r="N743" s="16">
        <f t="shared" si="11"/>
        <v>306023.07692307694</v>
      </c>
      <c r="O743" s="596"/>
    </row>
    <row r="744" spans="1:15" ht="15.75">
      <c r="A744" s="3"/>
      <c r="B744" s="2"/>
      <c r="C744" s="22"/>
      <c r="D744" s="22"/>
      <c r="E744" s="9"/>
      <c r="F744" s="9"/>
      <c r="G744" s="10"/>
      <c r="H744" s="10"/>
      <c r="I744" s="22"/>
      <c r="J744" s="22"/>
      <c r="K744" s="22"/>
      <c r="L744" s="22"/>
      <c r="M744" s="22"/>
      <c r="N744" s="16">
        <f t="shared" si="11"/>
        <v>0</v>
      </c>
      <c r="O744" s="262"/>
    </row>
    <row r="745" spans="1:15" ht="15.75">
      <c r="A745" s="120" t="s">
        <v>391</v>
      </c>
      <c r="B745" s="2" t="s">
        <v>92</v>
      </c>
      <c r="C745" s="22"/>
      <c r="D745" s="22"/>
      <c r="E745" s="9"/>
      <c r="F745" s="22"/>
      <c r="G745" s="22"/>
      <c r="H745" s="10"/>
      <c r="I745" s="22"/>
      <c r="J745" s="22"/>
      <c r="K745" s="40">
        <v>2</v>
      </c>
      <c r="L745" s="22"/>
      <c r="M745" s="22"/>
      <c r="N745" s="16">
        <f t="shared" si="11"/>
        <v>0.07692307692307693</v>
      </c>
      <c r="O745" s="595" t="s">
        <v>97</v>
      </c>
    </row>
    <row r="746" spans="1:15" ht="15.75">
      <c r="A746" s="3"/>
      <c r="B746" s="2"/>
      <c r="C746" s="22"/>
      <c r="D746" s="22"/>
      <c r="E746" s="9"/>
      <c r="F746" s="22"/>
      <c r="G746" s="22"/>
      <c r="H746" s="10"/>
      <c r="I746" s="22"/>
      <c r="J746" s="22"/>
      <c r="K746" s="9">
        <f>K745*$K$5*$N$3</f>
        <v>8940000</v>
      </c>
      <c r="L746" s="22"/>
      <c r="M746" s="22"/>
      <c r="N746" s="16">
        <f t="shared" si="11"/>
        <v>343846.1538461539</v>
      </c>
      <c r="O746" s="596"/>
    </row>
    <row r="747" spans="1:15" ht="15.75">
      <c r="A747" s="31"/>
      <c r="B747" s="2"/>
      <c r="C747" s="22"/>
      <c r="D747" s="22"/>
      <c r="E747" s="9"/>
      <c r="F747" s="22"/>
      <c r="G747" s="22"/>
      <c r="H747" s="10"/>
      <c r="I747" s="22"/>
      <c r="J747" s="22"/>
      <c r="K747" s="22"/>
      <c r="L747" s="22"/>
      <c r="M747" s="22"/>
      <c r="N747" s="16">
        <f t="shared" si="11"/>
        <v>0</v>
      </c>
      <c r="O747" s="252"/>
    </row>
    <row r="748" spans="1:15" ht="15.75">
      <c r="A748" s="120" t="s">
        <v>392</v>
      </c>
      <c r="B748" s="18" t="s">
        <v>393</v>
      </c>
      <c r="C748" s="22"/>
      <c r="D748" s="22"/>
      <c r="E748" s="9"/>
      <c r="F748" s="22"/>
      <c r="G748" s="22"/>
      <c r="H748" s="10"/>
      <c r="I748" s="22"/>
      <c r="J748" s="40">
        <v>2</v>
      </c>
      <c r="K748" s="22"/>
      <c r="L748" s="22"/>
      <c r="M748" s="22"/>
      <c r="N748" s="16">
        <f t="shared" si="11"/>
        <v>0.07692307692307693</v>
      </c>
      <c r="O748" s="595" t="s">
        <v>390</v>
      </c>
    </row>
    <row r="749" spans="1:16" s="13" customFormat="1" ht="15.75">
      <c r="A749" s="3"/>
      <c r="B749" s="2"/>
      <c r="C749" s="10"/>
      <c r="D749" s="9"/>
      <c r="E749" s="9"/>
      <c r="F749" s="9"/>
      <c r="G749" s="9"/>
      <c r="H749" s="9"/>
      <c r="I749" s="10"/>
      <c r="J749" s="9">
        <f>J748*$J$5*$N$3</f>
        <v>7956600</v>
      </c>
      <c r="K749" s="22"/>
      <c r="L749" s="22"/>
      <c r="M749" s="22"/>
      <c r="N749" s="16">
        <f t="shared" si="11"/>
        <v>306023.07692307694</v>
      </c>
      <c r="O749" s="596"/>
      <c r="P749" s="37"/>
    </row>
    <row r="750" spans="1:15" s="13" customFormat="1" ht="15.75">
      <c r="A750" s="3"/>
      <c r="B750" s="18"/>
      <c r="C750" s="10"/>
      <c r="D750" s="9"/>
      <c r="E750" s="9"/>
      <c r="F750" s="9"/>
      <c r="G750" s="10"/>
      <c r="H750" s="9"/>
      <c r="I750" s="10"/>
      <c r="J750" s="10"/>
      <c r="K750" s="9"/>
      <c r="L750" s="9"/>
      <c r="M750" s="9"/>
      <c r="N750" s="16">
        <f t="shared" si="11"/>
        <v>0</v>
      </c>
      <c r="O750" s="262"/>
    </row>
    <row r="751" spans="1:15" s="13" customFormat="1" ht="15.75">
      <c r="A751" s="102" t="s">
        <v>182</v>
      </c>
      <c r="B751" s="45" t="s">
        <v>394</v>
      </c>
      <c r="C751" s="10"/>
      <c r="D751" s="9"/>
      <c r="E751" s="9"/>
      <c r="F751" s="9"/>
      <c r="G751" s="10"/>
      <c r="H751" s="9"/>
      <c r="I751" s="10"/>
      <c r="J751" s="10"/>
      <c r="K751" s="9"/>
      <c r="L751" s="9"/>
      <c r="M751" s="9"/>
      <c r="N751" s="16">
        <f t="shared" si="11"/>
        <v>0</v>
      </c>
      <c r="O751" s="249"/>
    </row>
    <row r="752" spans="1:16" s="13" customFormat="1" ht="15.75">
      <c r="A752" s="120" t="s">
        <v>184</v>
      </c>
      <c r="B752" s="2" t="s">
        <v>94</v>
      </c>
      <c r="C752" s="10"/>
      <c r="D752" s="9"/>
      <c r="E752" s="9"/>
      <c r="F752" s="9"/>
      <c r="G752" s="10"/>
      <c r="H752" s="9"/>
      <c r="I752" s="10"/>
      <c r="J752" s="10"/>
      <c r="K752" s="9"/>
      <c r="L752" s="9"/>
      <c r="M752" s="9"/>
      <c r="N752" s="16">
        <f t="shared" si="11"/>
        <v>0</v>
      </c>
      <c r="O752" s="249"/>
      <c r="P752" s="37"/>
    </row>
    <row r="753" spans="1:15" s="13" customFormat="1" ht="15.75">
      <c r="A753" s="120" t="s">
        <v>395</v>
      </c>
      <c r="B753" s="2" t="s">
        <v>377</v>
      </c>
      <c r="C753" s="10"/>
      <c r="D753" s="9"/>
      <c r="E753" s="9"/>
      <c r="F753" s="9"/>
      <c r="G753" s="9"/>
      <c r="H753" s="9"/>
      <c r="I753" s="10"/>
      <c r="J753" s="10"/>
      <c r="K753" s="40">
        <v>1</v>
      </c>
      <c r="L753" s="22"/>
      <c r="M753" s="22"/>
      <c r="N753" s="16">
        <f t="shared" si="11"/>
        <v>0.038461538461538464</v>
      </c>
      <c r="O753" s="595" t="s">
        <v>194</v>
      </c>
    </row>
    <row r="754" spans="1:15" s="13" customFormat="1" ht="15.75">
      <c r="A754" s="3"/>
      <c r="B754" s="18"/>
      <c r="C754" s="10"/>
      <c r="D754" s="9"/>
      <c r="E754" s="9"/>
      <c r="F754" s="9"/>
      <c r="G754" s="10"/>
      <c r="H754" s="9"/>
      <c r="I754" s="10"/>
      <c r="J754" s="10"/>
      <c r="K754" s="9">
        <f>K753*$K$5*$N$3</f>
        <v>4470000</v>
      </c>
      <c r="L754" s="22"/>
      <c r="M754" s="22"/>
      <c r="N754" s="16">
        <f t="shared" si="11"/>
        <v>171923.07692307694</v>
      </c>
      <c r="O754" s="596"/>
    </row>
    <row r="755" spans="1:15" s="13" customFormat="1" ht="15.75">
      <c r="A755" s="3"/>
      <c r="B755" s="18"/>
      <c r="C755" s="10"/>
      <c r="D755" s="9"/>
      <c r="E755" s="9"/>
      <c r="F755" s="9"/>
      <c r="G755" s="10"/>
      <c r="H755" s="9"/>
      <c r="I755" s="10"/>
      <c r="J755" s="10"/>
      <c r="K755" s="9"/>
      <c r="L755" s="9"/>
      <c r="M755" s="9"/>
      <c r="N755" s="16">
        <f t="shared" si="11"/>
        <v>0</v>
      </c>
      <c r="O755" s="249"/>
    </row>
    <row r="756" spans="1:15" s="13" customFormat="1" ht="15.75">
      <c r="A756" s="120" t="s">
        <v>396</v>
      </c>
      <c r="B756" s="2" t="s">
        <v>397</v>
      </c>
      <c r="C756" s="10"/>
      <c r="D756" s="9"/>
      <c r="E756" s="9"/>
      <c r="F756" s="9"/>
      <c r="G756" s="10"/>
      <c r="H756" s="9"/>
      <c r="I756" s="10"/>
      <c r="J756" s="10"/>
      <c r="K756" s="40">
        <v>1</v>
      </c>
      <c r="L756" s="22"/>
      <c r="M756" s="22"/>
      <c r="N756" s="16">
        <f t="shared" si="11"/>
        <v>0.038461538461538464</v>
      </c>
      <c r="O756" s="595" t="s">
        <v>194</v>
      </c>
    </row>
    <row r="757" spans="1:15" s="13" customFormat="1" ht="15.75">
      <c r="A757" s="3"/>
      <c r="B757" s="18"/>
      <c r="C757" s="10"/>
      <c r="D757" s="9"/>
      <c r="E757" s="9"/>
      <c r="F757" s="9"/>
      <c r="G757" s="10"/>
      <c r="H757" s="9"/>
      <c r="I757" s="10"/>
      <c r="J757" s="10"/>
      <c r="K757" s="9">
        <f>K756*$K$5*$N$3</f>
        <v>4470000</v>
      </c>
      <c r="L757" s="22"/>
      <c r="M757" s="22"/>
      <c r="N757" s="16">
        <f t="shared" si="11"/>
        <v>171923.07692307694</v>
      </c>
      <c r="O757" s="596"/>
    </row>
    <row r="758" spans="1:15" s="13" customFormat="1" ht="15.75">
      <c r="A758" s="3"/>
      <c r="B758" s="18"/>
      <c r="C758" s="10"/>
      <c r="D758" s="9"/>
      <c r="E758" s="9"/>
      <c r="F758" s="9"/>
      <c r="G758" s="10"/>
      <c r="H758" s="9"/>
      <c r="I758" s="10"/>
      <c r="J758" s="10"/>
      <c r="K758" s="9"/>
      <c r="L758" s="9"/>
      <c r="M758" s="9"/>
      <c r="N758" s="16">
        <f t="shared" si="11"/>
        <v>0</v>
      </c>
      <c r="O758" s="249"/>
    </row>
    <row r="759" spans="1:15" s="13" customFormat="1" ht="15.75">
      <c r="A759" s="120" t="s">
        <v>398</v>
      </c>
      <c r="B759" s="2" t="s">
        <v>399</v>
      </c>
      <c r="C759" s="10"/>
      <c r="D759" s="9"/>
      <c r="E759" s="9"/>
      <c r="F759" s="9"/>
      <c r="G759" s="9"/>
      <c r="H759" s="9"/>
      <c r="I759" s="10"/>
      <c r="J759" s="10"/>
      <c r="K759" s="40">
        <v>1</v>
      </c>
      <c r="L759" s="22"/>
      <c r="M759" s="22"/>
      <c r="N759" s="16">
        <f t="shared" si="11"/>
        <v>0.038461538461538464</v>
      </c>
      <c r="O759" s="595" t="s">
        <v>194</v>
      </c>
    </row>
    <row r="760" spans="1:15" s="13" customFormat="1" ht="15.75">
      <c r="A760" s="3"/>
      <c r="B760" s="18"/>
      <c r="C760" s="10"/>
      <c r="D760" s="9"/>
      <c r="E760" s="9"/>
      <c r="F760" s="9"/>
      <c r="G760" s="10"/>
      <c r="H760" s="9"/>
      <c r="I760" s="10"/>
      <c r="J760" s="10"/>
      <c r="K760" s="9">
        <f>K759*$K$5*$N$3</f>
        <v>4470000</v>
      </c>
      <c r="L760" s="22"/>
      <c r="M760" s="22"/>
      <c r="N760" s="16">
        <f t="shared" si="11"/>
        <v>171923.07692307694</v>
      </c>
      <c r="O760" s="596"/>
    </row>
    <row r="761" spans="1:15" s="13" customFormat="1" ht="15.75">
      <c r="A761" s="3"/>
      <c r="B761" s="18"/>
      <c r="C761" s="10"/>
      <c r="D761" s="9"/>
      <c r="E761" s="9"/>
      <c r="F761" s="9"/>
      <c r="G761" s="10"/>
      <c r="H761" s="9"/>
      <c r="I761" s="10"/>
      <c r="J761" s="10"/>
      <c r="K761" s="9"/>
      <c r="L761" s="9"/>
      <c r="M761" s="9"/>
      <c r="N761" s="16">
        <f t="shared" si="11"/>
        <v>0</v>
      </c>
      <c r="O761" s="249"/>
    </row>
    <row r="762" spans="1:15" s="13" customFormat="1" ht="31.5">
      <c r="A762" s="120" t="s">
        <v>400</v>
      </c>
      <c r="B762" s="2" t="s">
        <v>401</v>
      </c>
      <c r="C762" s="10"/>
      <c r="D762" s="9"/>
      <c r="E762" s="9"/>
      <c r="F762" s="9"/>
      <c r="G762" s="10"/>
      <c r="H762" s="9"/>
      <c r="I762" s="10"/>
      <c r="J762" s="10"/>
      <c r="K762" s="40">
        <v>1</v>
      </c>
      <c r="L762" s="22"/>
      <c r="M762" s="22"/>
      <c r="N762" s="16">
        <f t="shared" si="11"/>
        <v>0.038461538461538464</v>
      </c>
      <c r="O762" s="595" t="s">
        <v>194</v>
      </c>
    </row>
    <row r="763" spans="1:15" s="13" customFormat="1" ht="15.75">
      <c r="A763" s="3"/>
      <c r="B763" s="18"/>
      <c r="C763" s="10"/>
      <c r="D763" s="9"/>
      <c r="E763" s="9"/>
      <c r="F763" s="9"/>
      <c r="G763" s="10"/>
      <c r="H763" s="9"/>
      <c r="I763" s="10"/>
      <c r="J763" s="10"/>
      <c r="K763" s="9">
        <f>K762*$K$5*$N$3</f>
        <v>4470000</v>
      </c>
      <c r="L763" s="22"/>
      <c r="M763" s="22"/>
      <c r="N763" s="16">
        <f t="shared" si="11"/>
        <v>171923.07692307694</v>
      </c>
      <c r="O763" s="596"/>
    </row>
    <row r="764" spans="1:15" s="13" customFormat="1" ht="15.75">
      <c r="A764" s="3"/>
      <c r="B764" s="18"/>
      <c r="C764" s="10"/>
      <c r="D764" s="9"/>
      <c r="E764" s="9"/>
      <c r="F764" s="9"/>
      <c r="G764" s="10"/>
      <c r="H764" s="9"/>
      <c r="I764" s="10"/>
      <c r="J764" s="10"/>
      <c r="K764" s="9"/>
      <c r="L764" s="9"/>
      <c r="M764" s="9"/>
      <c r="N764" s="16">
        <f t="shared" si="11"/>
        <v>0</v>
      </c>
      <c r="O764" s="249"/>
    </row>
    <row r="765" spans="1:15" s="13" customFormat="1" ht="15.75">
      <c r="A765" s="120" t="s">
        <v>402</v>
      </c>
      <c r="B765" s="2" t="s">
        <v>403</v>
      </c>
      <c r="C765" s="10"/>
      <c r="D765" s="9"/>
      <c r="E765" s="9"/>
      <c r="F765" s="9"/>
      <c r="G765" s="9"/>
      <c r="H765" s="9"/>
      <c r="I765" s="10"/>
      <c r="J765" s="10"/>
      <c r="K765" s="40">
        <v>1</v>
      </c>
      <c r="L765" s="22"/>
      <c r="M765" s="22"/>
      <c r="N765" s="16">
        <f t="shared" si="11"/>
        <v>0.038461538461538464</v>
      </c>
      <c r="O765" s="595" t="s">
        <v>194</v>
      </c>
    </row>
    <row r="766" spans="1:15" s="13" customFormat="1" ht="15.75" customHeight="1">
      <c r="A766" s="3"/>
      <c r="B766" s="18"/>
      <c r="C766" s="10"/>
      <c r="D766" s="9"/>
      <c r="E766" s="9"/>
      <c r="F766" s="9"/>
      <c r="G766" s="10"/>
      <c r="H766" s="9"/>
      <c r="I766" s="10"/>
      <c r="J766" s="10"/>
      <c r="K766" s="9">
        <f>K765*$K$5*$N$3</f>
        <v>4470000</v>
      </c>
      <c r="L766" s="22"/>
      <c r="M766" s="22"/>
      <c r="N766" s="16">
        <f t="shared" si="11"/>
        <v>171923.07692307694</v>
      </c>
      <c r="O766" s="596"/>
    </row>
    <row r="767" spans="1:15" s="13" customFormat="1" ht="15.75">
      <c r="A767" s="3"/>
      <c r="B767" s="18"/>
      <c r="C767" s="10"/>
      <c r="D767" s="9"/>
      <c r="E767" s="9"/>
      <c r="F767" s="9"/>
      <c r="G767" s="10"/>
      <c r="H767" s="9"/>
      <c r="I767" s="10"/>
      <c r="J767" s="10"/>
      <c r="K767" s="9"/>
      <c r="L767" s="9"/>
      <c r="M767" s="9"/>
      <c r="N767" s="16">
        <f t="shared" si="11"/>
        <v>0</v>
      </c>
      <c r="O767" s="262"/>
    </row>
    <row r="768" spans="1:15" s="13" customFormat="1" ht="15.75">
      <c r="A768" s="120" t="s">
        <v>192</v>
      </c>
      <c r="B768" s="2" t="s">
        <v>404</v>
      </c>
      <c r="C768" s="10"/>
      <c r="D768" s="9"/>
      <c r="E768" s="9"/>
      <c r="F768" s="9"/>
      <c r="G768" s="9"/>
      <c r="H768" s="9"/>
      <c r="I768" s="10"/>
      <c r="J768" s="10"/>
      <c r="K768" s="9"/>
      <c r="L768" s="9"/>
      <c r="M768" s="9"/>
      <c r="N768" s="16">
        <f t="shared" si="11"/>
        <v>0</v>
      </c>
      <c r="O768" s="249"/>
    </row>
    <row r="769" spans="1:15" s="13" customFormat="1" ht="15.75">
      <c r="A769" s="120" t="s">
        <v>405</v>
      </c>
      <c r="B769" s="18" t="s">
        <v>406</v>
      </c>
      <c r="C769" s="10"/>
      <c r="D769" s="9"/>
      <c r="E769" s="9"/>
      <c r="F769" s="9"/>
      <c r="G769" s="10"/>
      <c r="H769" s="9"/>
      <c r="I769" s="10"/>
      <c r="J769" s="10"/>
      <c r="K769" s="40">
        <v>1</v>
      </c>
      <c r="L769" s="22"/>
      <c r="M769" s="22"/>
      <c r="N769" s="16">
        <f t="shared" si="11"/>
        <v>0.038461538461538464</v>
      </c>
      <c r="O769" s="595" t="s">
        <v>194</v>
      </c>
    </row>
    <row r="770" spans="1:15" s="13" customFormat="1" ht="15.75">
      <c r="A770" s="3"/>
      <c r="B770" s="18"/>
      <c r="C770" s="10"/>
      <c r="D770" s="9"/>
      <c r="E770" s="9"/>
      <c r="F770" s="9"/>
      <c r="G770" s="10"/>
      <c r="H770" s="9"/>
      <c r="I770" s="10"/>
      <c r="J770" s="10"/>
      <c r="K770" s="9">
        <f>K769*$K$5*$N$3</f>
        <v>4470000</v>
      </c>
      <c r="L770" s="22"/>
      <c r="M770" s="22"/>
      <c r="N770" s="16">
        <f t="shared" si="11"/>
        <v>171923.07692307694</v>
      </c>
      <c r="O770" s="596"/>
    </row>
    <row r="771" spans="1:15" s="13" customFormat="1" ht="15.75">
      <c r="A771" s="31"/>
      <c r="B771" s="45"/>
      <c r="C771" s="10"/>
      <c r="D771" s="9"/>
      <c r="E771" s="18"/>
      <c r="F771" s="18"/>
      <c r="G771" s="18"/>
      <c r="H771" s="18"/>
      <c r="I771" s="18"/>
      <c r="J771" s="18"/>
      <c r="K771" s="18"/>
      <c r="L771" s="18"/>
      <c r="M771" s="18"/>
      <c r="N771" s="16">
        <f t="shared" si="11"/>
        <v>0</v>
      </c>
      <c r="O771" s="249"/>
    </row>
    <row r="772" spans="1:15" s="13" customFormat="1" ht="15.75">
      <c r="A772" s="120" t="s">
        <v>407</v>
      </c>
      <c r="B772" s="18" t="s">
        <v>408</v>
      </c>
      <c r="C772" s="10"/>
      <c r="D772" s="9"/>
      <c r="E772" s="18"/>
      <c r="F772" s="9"/>
      <c r="G772" s="10"/>
      <c r="H772" s="9"/>
      <c r="I772" s="10"/>
      <c r="J772" s="10"/>
      <c r="K772" s="40">
        <v>1</v>
      </c>
      <c r="L772" s="22"/>
      <c r="M772" s="22"/>
      <c r="N772" s="16">
        <f t="shared" si="11"/>
        <v>0.038461538461538464</v>
      </c>
      <c r="O772" s="595" t="s">
        <v>194</v>
      </c>
    </row>
    <row r="773" spans="1:15" s="13" customFormat="1" ht="15.75">
      <c r="A773" s="5"/>
      <c r="B773" s="18"/>
      <c r="C773" s="10"/>
      <c r="D773" s="9"/>
      <c r="E773" s="10"/>
      <c r="F773" s="10"/>
      <c r="G773" s="10"/>
      <c r="H773" s="9"/>
      <c r="I773" s="10"/>
      <c r="J773" s="10"/>
      <c r="K773" s="9">
        <f>K772*$K$5*$N$3</f>
        <v>4470000</v>
      </c>
      <c r="L773" s="22"/>
      <c r="M773" s="22"/>
      <c r="N773" s="16">
        <f t="shared" si="11"/>
        <v>171923.07692307694</v>
      </c>
      <c r="O773" s="596"/>
    </row>
    <row r="774" spans="1:15" s="13" customFormat="1" ht="15.75">
      <c r="A774" s="5"/>
      <c r="B774" s="18"/>
      <c r="C774" s="10"/>
      <c r="D774" s="9"/>
      <c r="E774" s="10"/>
      <c r="F774" s="9"/>
      <c r="G774" s="10"/>
      <c r="H774" s="9"/>
      <c r="I774" s="10"/>
      <c r="J774" s="10"/>
      <c r="K774" s="9"/>
      <c r="L774" s="9"/>
      <c r="M774" s="9"/>
      <c r="N774" s="16">
        <f t="shared" si="11"/>
        <v>0</v>
      </c>
      <c r="O774" s="249"/>
    </row>
    <row r="775" spans="1:15" s="13" customFormat="1" ht="15.75">
      <c r="A775" s="120" t="s">
        <v>409</v>
      </c>
      <c r="B775" s="18" t="s">
        <v>195</v>
      </c>
      <c r="C775" s="10"/>
      <c r="D775" s="9"/>
      <c r="E775" s="9"/>
      <c r="F775" s="9"/>
      <c r="G775" s="10"/>
      <c r="H775" s="9"/>
      <c r="I775" s="10"/>
      <c r="J775" s="10"/>
      <c r="K775" s="9"/>
      <c r="L775" s="9"/>
      <c r="M775" s="9"/>
      <c r="N775" s="16">
        <f t="shared" si="11"/>
        <v>0</v>
      </c>
      <c r="O775" s="249"/>
    </row>
    <row r="776" spans="1:15" s="13" customFormat="1" ht="15.75">
      <c r="A776" s="120" t="s">
        <v>410</v>
      </c>
      <c r="B776" s="18" t="s">
        <v>411</v>
      </c>
      <c r="C776" s="10"/>
      <c r="D776" s="9"/>
      <c r="E776" s="9"/>
      <c r="F776" s="10"/>
      <c r="G776" s="10"/>
      <c r="H776" s="9"/>
      <c r="I776" s="10"/>
      <c r="J776" s="10"/>
      <c r="K776" s="40">
        <v>1</v>
      </c>
      <c r="L776" s="22"/>
      <c r="M776" s="22"/>
      <c r="N776" s="16">
        <f t="shared" si="11"/>
        <v>0.038461538461538464</v>
      </c>
      <c r="O776" s="595" t="s">
        <v>194</v>
      </c>
    </row>
    <row r="777" spans="1:15" s="13" customFormat="1" ht="15.75">
      <c r="A777" s="120"/>
      <c r="B777" s="18"/>
      <c r="C777" s="10"/>
      <c r="D777" s="9"/>
      <c r="E777" s="9"/>
      <c r="F777" s="9"/>
      <c r="G777" s="10"/>
      <c r="H777" s="9"/>
      <c r="I777" s="10"/>
      <c r="J777" s="10"/>
      <c r="K777" s="9">
        <f>K776*$K$5*$N$3</f>
        <v>4470000</v>
      </c>
      <c r="L777" s="22"/>
      <c r="M777" s="22"/>
      <c r="N777" s="16">
        <f t="shared" si="11"/>
        <v>171923.07692307694</v>
      </c>
      <c r="O777" s="596"/>
    </row>
    <row r="778" spans="1:15" s="13" customFormat="1" ht="19.5" customHeight="1">
      <c r="A778" s="31"/>
      <c r="B778" s="45"/>
      <c r="C778" s="10"/>
      <c r="D778" s="9"/>
      <c r="E778" s="9"/>
      <c r="F778" s="9"/>
      <c r="G778" s="10"/>
      <c r="H778" s="9"/>
      <c r="I778" s="10"/>
      <c r="J778" s="10"/>
      <c r="K778" s="9"/>
      <c r="L778" s="9"/>
      <c r="M778" s="9"/>
      <c r="N778" s="16">
        <f t="shared" si="11"/>
        <v>0</v>
      </c>
      <c r="O778" s="249"/>
    </row>
    <row r="779" spans="1:15" s="42" customFormat="1" ht="15.75">
      <c r="A779" s="120" t="s">
        <v>412</v>
      </c>
      <c r="B779" s="18" t="s">
        <v>413</v>
      </c>
      <c r="C779" s="17"/>
      <c r="D779" s="40"/>
      <c r="E779" s="40"/>
      <c r="F779" s="40"/>
      <c r="G779" s="40"/>
      <c r="H779" s="40"/>
      <c r="I779" s="17"/>
      <c r="J779" s="17"/>
      <c r="K779" s="40">
        <v>1</v>
      </c>
      <c r="L779" s="22"/>
      <c r="M779" s="22"/>
      <c r="N779" s="16">
        <f t="shared" si="11"/>
        <v>0.038461538461538464</v>
      </c>
      <c r="O779" s="595" t="s">
        <v>194</v>
      </c>
    </row>
    <row r="780" spans="1:15" s="13" customFormat="1" ht="15.75">
      <c r="A780" s="5"/>
      <c r="B780" s="18"/>
      <c r="C780" s="10"/>
      <c r="D780" s="9"/>
      <c r="E780" s="9"/>
      <c r="F780" s="9"/>
      <c r="G780" s="10"/>
      <c r="H780" s="9"/>
      <c r="I780" s="10"/>
      <c r="J780" s="10"/>
      <c r="K780" s="9">
        <f>K779*$K$5*$N$3</f>
        <v>4470000</v>
      </c>
      <c r="L780" s="22"/>
      <c r="M780" s="22"/>
      <c r="N780" s="16">
        <f aca="true" t="shared" si="12" ref="N780:N816">SUM(C780:M780)/26</f>
        <v>171923.07692307694</v>
      </c>
      <c r="O780" s="596"/>
    </row>
    <row r="781" spans="1:15" s="13" customFormat="1" ht="15.75">
      <c r="A781" s="5"/>
      <c r="B781" s="18"/>
      <c r="C781" s="10"/>
      <c r="D781" s="9"/>
      <c r="E781" s="9"/>
      <c r="F781" s="9"/>
      <c r="G781" s="10"/>
      <c r="H781" s="9"/>
      <c r="I781" s="10"/>
      <c r="J781" s="10"/>
      <c r="K781" s="9"/>
      <c r="L781" s="9"/>
      <c r="M781" s="9"/>
      <c r="N781" s="16">
        <f t="shared" si="12"/>
        <v>0</v>
      </c>
      <c r="O781" s="249"/>
    </row>
    <row r="782" spans="1:15" s="13" customFormat="1" ht="15.75">
      <c r="A782" s="120" t="s">
        <v>414</v>
      </c>
      <c r="B782" s="18" t="s">
        <v>415</v>
      </c>
      <c r="C782" s="10"/>
      <c r="D782" s="9"/>
      <c r="E782" s="9"/>
      <c r="F782" s="9"/>
      <c r="G782" s="9"/>
      <c r="H782" s="9"/>
      <c r="I782" s="10"/>
      <c r="J782" s="10"/>
      <c r="K782" s="40">
        <v>1</v>
      </c>
      <c r="L782" s="22"/>
      <c r="M782" s="22"/>
      <c r="N782" s="16">
        <f t="shared" si="12"/>
        <v>0.038461538461538464</v>
      </c>
      <c r="O782" s="595" t="s">
        <v>194</v>
      </c>
    </row>
    <row r="783" spans="1:15" s="13" customFormat="1" ht="15.75">
      <c r="A783" s="5"/>
      <c r="B783" s="2"/>
      <c r="C783" s="10"/>
      <c r="D783" s="9"/>
      <c r="E783" s="9"/>
      <c r="F783" s="9"/>
      <c r="G783" s="10"/>
      <c r="H783" s="9"/>
      <c r="I783" s="10"/>
      <c r="J783" s="10"/>
      <c r="K783" s="9">
        <f>K782*$K$5*$N$3</f>
        <v>4470000</v>
      </c>
      <c r="L783" s="22"/>
      <c r="M783" s="22"/>
      <c r="N783" s="16">
        <f t="shared" si="12"/>
        <v>171923.07692307694</v>
      </c>
      <c r="O783" s="596"/>
    </row>
    <row r="784" spans="1:15" s="13" customFormat="1" ht="15.75">
      <c r="A784" s="5"/>
      <c r="B784" s="2"/>
      <c r="C784" s="10"/>
      <c r="D784" s="9"/>
      <c r="E784" s="9"/>
      <c r="F784" s="9"/>
      <c r="G784" s="10"/>
      <c r="H784" s="9"/>
      <c r="I784" s="10"/>
      <c r="J784" s="10"/>
      <c r="K784" s="9"/>
      <c r="L784" s="9"/>
      <c r="M784" s="9"/>
      <c r="N784" s="16">
        <f t="shared" si="12"/>
        <v>0</v>
      </c>
      <c r="O784" s="249"/>
    </row>
    <row r="785" spans="1:15" s="13" customFormat="1" ht="15.75">
      <c r="A785" s="120" t="s">
        <v>416</v>
      </c>
      <c r="B785" s="2" t="s">
        <v>417</v>
      </c>
      <c r="C785" s="10"/>
      <c r="D785" s="9"/>
      <c r="E785" s="9"/>
      <c r="F785" s="9"/>
      <c r="G785" s="9"/>
      <c r="H785" s="9"/>
      <c r="I785" s="10"/>
      <c r="J785" s="10"/>
      <c r="K785" s="40">
        <v>1</v>
      </c>
      <c r="L785" s="22"/>
      <c r="M785" s="22"/>
      <c r="N785" s="16">
        <f t="shared" si="12"/>
        <v>0.038461538461538464</v>
      </c>
      <c r="O785" s="595" t="s">
        <v>194</v>
      </c>
    </row>
    <row r="786" spans="1:15" s="13" customFormat="1" ht="15.75">
      <c r="A786" s="3"/>
      <c r="B786" s="18"/>
      <c r="C786" s="10"/>
      <c r="D786" s="9"/>
      <c r="E786" s="9"/>
      <c r="F786" s="9"/>
      <c r="G786" s="10"/>
      <c r="H786" s="9"/>
      <c r="I786" s="10"/>
      <c r="J786" s="10"/>
      <c r="K786" s="9">
        <f>K785*$K$5*$N$3</f>
        <v>4470000</v>
      </c>
      <c r="L786" s="22"/>
      <c r="M786" s="22"/>
      <c r="N786" s="16">
        <f t="shared" si="12"/>
        <v>171923.07692307694</v>
      </c>
      <c r="O786" s="596"/>
    </row>
    <row r="787" spans="1:15" s="13" customFormat="1" ht="15.75">
      <c r="A787" s="3"/>
      <c r="B787" s="18"/>
      <c r="C787" s="10"/>
      <c r="D787" s="9"/>
      <c r="E787" s="9"/>
      <c r="F787" s="9"/>
      <c r="G787" s="10"/>
      <c r="H787" s="9"/>
      <c r="I787" s="10"/>
      <c r="J787" s="10"/>
      <c r="K787" s="9"/>
      <c r="L787" s="9"/>
      <c r="M787" s="9"/>
      <c r="N787" s="16">
        <f t="shared" si="12"/>
        <v>0</v>
      </c>
      <c r="O787" s="249"/>
    </row>
    <row r="788" spans="1:15" s="13" customFormat="1" ht="15.75">
      <c r="A788" s="120" t="s">
        <v>418</v>
      </c>
      <c r="B788" s="2" t="s">
        <v>419</v>
      </c>
      <c r="C788" s="10"/>
      <c r="D788" s="9"/>
      <c r="E788" s="9"/>
      <c r="F788" s="9"/>
      <c r="G788" s="9"/>
      <c r="H788" s="9"/>
      <c r="I788" s="10"/>
      <c r="J788" s="10"/>
      <c r="K788" s="40">
        <v>1</v>
      </c>
      <c r="L788" s="22"/>
      <c r="M788" s="22"/>
      <c r="N788" s="16">
        <f t="shared" si="12"/>
        <v>0.038461538461538464</v>
      </c>
      <c r="O788" s="595" t="s">
        <v>194</v>
      </c>
    </row>
    <row r="789" spans="1:15" s="13" customFormat="1" ht="15.75">
      <c r="A789" s="3"/>
      <c r="B789" s="18"/>
      <c r="C789" s="10"/>
      <c r="D789" s="9"/>
      <c r="E789" s="9"/>
      <c r="F789" s="9"/>
      <c r="G789" s="10"/>
      <c r="H789" s="10"/>
      <c r="I789" s="10"/>
      <c r="J789" s="10"/>
      <c r="K789" s="9">
        <f>K788*$K$5*$N$3</f>
        <v>4470000</v>
      </c>
      <c r="L789" s="22"/>
      <c r="M789" s="22"/>
      <c r="N789" s="16">
        <f t="shared" si="12"/>
        <v>171923.07692307694</v>
      </c>
      <c r="O789" s="596"/>
    </row>
    <row r="790" spans="1:15" s="13" customFormat="1" ht="15.75">
      <c r="A790" s="3"/>
      <c r="B790" s="18"/>
      <c r="C790" s="10"/>
      <c r="D790" s="9"/>
      <c r="E790" s="9"/>
      <c r="F790" s="9"/>
      <c r="G790" s="10"/>
      <c r="H790" s="9"/>
      <c r="I790" s="10"/>
      <c r="J790" s="10"/>
      <c r="K790" s="9"/>
      <c r="L790" s="9"/>
      <c r="M790" s="9"/>
      <c r="N790" s="16">
        <f t="shared" si="12"/>
        <v>0</v>
      </c>
      <c r="O790" s="249"/>
    </row>
    <row r="791" spans="1:15" s="13" customFormat="1" ht="15.75">
      <c r="A791" s="120" t="s">
        <v>420</v>
      </c>
      <c r="B791" s="18" t="s">
        <v>421</v>
      </c>
      <c r="C791" s="10"/>
      <c r="D791" s="9"/>
      <c r="E791" s="9"/>
      <c r="F791" s="9"/>
      <c r="G791" s="10"/>
      <c r="H791" s="9"/>
      <c r="I791" s="10"/>
      <c r="J791" s="10"/>
      <c r="K791" s="40">
        <v>1</v>
      </c>
      <c r="L791" s="22"/>
      <c r="M791" s="22"/>
      <c r="N791" s="16">
        <f t="shared" si="12"/>
        <v>0.038461538461538464</v>
      </c>
      <c r="O791" s="595" t="s">
        <v>194</v>
      </c>
    </row>
    <row r="792" spans="1:15" s="13" customFormat="1" ht="15.75">
      <c r="A792" s="3"/>
      <c r="B792" s="18"/>
      <c r="C792" s="10"/>
      <c r="D792" s="9"/>
      <c r="E792" s="9"/>
      <c r="F792" s="9"/>
      <c r="G792" s="10"/>
      <c r="H792" s="9"/>
      <c r="I792" s="10"/>
      <c r="J792" s="10"/>
      <c r="K792" s="9">
        <f>K791*$K$5*$N$3</f>
        <v>4470000</v>
      </c>
      <c r="L792" s="22"/>
      <c r="M792" s="22"/>
      <c r="N792" s="16">
        <f t="shared" si="12"/>
        <v>171923.07692307694</v>
      </c>
      <c r="O792" s="596"/>
    </row>
    <row r="793" spans="1:15" s="13" customFormat="1" ht="15.75">
      <c r="A793" s="3"/>
      <c r="B793" s="18"/>
      <c r="C793" s="10"/>
      <c r="D793" s="9"/>
      <c r="E793" s="9"/>
      <c r="F793" s="9"/>
      <c r="G793" s="10"/>
      <c r="H793" s="9"/>
      <c r="I793" s="10"/>
      <c r="J793" s="10"/>
      <c r="K793" s="9"/>
      <c r="L793" s="9"/>
      <c r="M793" s="9"/>
      <c r="N793" s="16">
        <f t="shared" si="12"/>
        <v>0</v>
      </c>
      <c r="O793" s="249"/>
    </row>
    <row r="794" spans="1:15" s="13" customFormat="1" ht="31.5">
      <c r="A794" s="120" t="s">
        <v>422</v>
      </c>
      <c r="B794" s="2" t="s">
        <v>423</v>
      </c>
      <c r="C794" s="10"/>
      <c r="D794" s="9"/>
      <c r="E794" s="9"/>
      <c r="F794" s="9"/>
      <c r="G794" s="10"/>
      <c r="H794" s="9"/>
      <c r="I794" s="10"/>
      <c r="J794" s="10"/>
      <c r="K794" s="40">
        <v>1</v>
      </c>
      <c r="L794" s="22"/>
      <c r="M794" s="22"/>
      <c r="N794" s="16">
        <f t="shared" si="12"/>
        <v>0.038461538461538464</v>
      </c>
      <c r="O794" s="595" t="s">
        <v>194</v>
      </c>
    </row>
    <row r="795" spans="1:15" s="13" customFormat="1" ht="15.75">
      <c r="A795" s="3"/>
      <c r="B795" s="2"/>
      <c r="C795" s="10"/>
      <c r="D795" s="9"/>
      <c r="E795" s="9"/>
      <c r="F795" s="9"/>
      <c r="G795" s="60"/>
      <c r="H795" s="9"/>
      <c r="I795" s="10"/>
      <c r="J795" s="10"/>
      <c r="K795" s="9">
        <f>K794*$K$5*$N$3</f>
        <v>4470000</v>
      </c>
      <c r="L795" s="22"/>
      <c r="M795" s="22"/>
      <c r="N795" s="16">
        <f t="shared" si="12"/>
        <v>171923.07692307694</v>
      </c>
      <c r="O795" s="596"/>
    </row>
    <row r="796" spans="1:15" s="13" customFormat="1" ht="15.75">
      <c r="A796" s="3"/>
      <c r="B796" s="18"/>
      <c r="C796" s="10"/>
      <c r="D796" s="9"/>
      <c r="E796" s="9"/>
      <c r="F796" s="10"/>
      <c r="G796" s="10"/>
      <c r="H796" s="9"/>
      <c r="I796" s="10"/>
      <c r="J796" s="10"/>
      <c r="K796" s="9"/>
      <c r="L796" s="9"/>
      <c r="M796" s="9"/>
      <c r="N796" s="16">
        <f t="shared" si="12"/>
        <v>0</v>
      </c>
      <c r="O796" s="249"/>
    </row>
    <row r="797" spans="1:15" s="13" customFormat="1" ht="15.75">
      <c r="A797" s="120" t="s">
        <v>424</v>
      </c>
      <c r="B797" s="2" t="s">
        <v>425</v>
      </c>
      <c r="C797" s="10"/>
      <c r="D797" s="9"/>
      <c r="E797" s="9"/>
      <c r="F797" s="9"/>
      <c r="G797" s="10"/>
      <c r="H797" s="9"/>
      <c r="I797" s="10"/>
      <c r="J797" s="10"/>
      <c r="K797" s="40">
        <v>1</v>
      </c>
      <c r="L797" s="22"/>
      <c r="M797" s="22"/>
      <c r="N797" s="16">
        <f t="shared" si="12"/>
        <v>0.038461538461538464</v>
      </c>
      <c r="O797" s="595" t="s">
        <v>194</v>
      </c>
    </row>
    <row r="798" spans="1:15" s="13" customFormat="1" ht="15.75">
      <c r="A798" s="3"/>
      <c r="B798" s="2"/>
      <c r="C798" s="10"/>
      <c r="D798" s="9"/>
      <c r="E798" s="9"/>
      <c r="F798" s="9"/>
      <c r="G798" s="9"/>
      <c r="H798" s="9"/>
      <c r="I798" s="10"/>
      <c r="J798" s="10"/>
      <c r="K798" s="9">
        <f>K797*$K$5*$N$3</f>
        <v>4470000</v>
      </c>
      <c r="L798" s="22"/>
      <c r="M798" s="22"/>
      <c r="N798" s="16">
        <f t="shared" si="12"/>
        <v>171923.07692307694</v>
      </c>
      <c r="O798" s="596"/>
    </row>
    <row r="799" spans="1:15" s="13" customFormat="1" ht="15.75">
      <c r="A799" s="5"/>
      <c r="B799" s="18"/>
      <c r="C799" s="10"/>
      <c r="D799" s="9"/>
      <c r="E799" s="18"/>
      <c r="F799" s="10"/>
      <c r="G799" s="10"/>
      <c r="H799" s="9"/>
      <c r="I799" s="10"/>
      <c r="J799" s="10"/>
      <c r="K799" s="9"/>
      <c r="L799" s="9"/>
      <c r="M799" s="9"/>
      <c r="N799" s="16">
        <f t="shared" si="12"/>
        <v>0</v>
      </c>
      <c r="O799" s="250"/>
    </row>
    <row r="800" spans="1:15" s="13" customFormat="1" ht="31.5">
      <c r="A800" s="102" t="s">
        <v>426</v>
      </c>
      <c r="B800" s="45" t="s">
        <v>427</v>
      </c>
      <c r="C800" s="10"/>
      <c r="D800" s="9"/>
      <c r="E800" s="9"/>
      <c r="F800" s="10"/>
      <c r="G800" s="10"/>
      <c r="H800" s="9"/>
      <c r="I800" s="10"/>
      <c r="J800" s="10"/>
      <c r="K800" s="40">
        <v>1</v>
      </c>
      <c r="L800" s="22"/>
      <c r="M800" s="22"/>
      <c r="N800" s="16">
        <f t="shared" si="12"/>
        <v>0.038461538461538464</v>
      </c>
      <c r="O800" s="595" t="s">
        <v>194</v>
      </c>
    </row>
    <row r="801" spans="1:15" s="13" customFormat="1" ht="15.75">
      <c r="A801" s="3"/>
      <c r="B801" s="2"/>
      <c r="C801" s="10"/>
      <c r="D801" s="9"/>
      <c r="E801" s="9"/>
      <c r="F801" s="9"/>
      <c r="G801" s="10"/>
      <c r="H801" s="9"/>
      <c r="I801" s="10"/>
      <c r="J801" s="10"/>
      <c r="K801" s="9">
        <f>K800*$K$5*$N$3</f>
        <v>4470000</v>
      </c>
      <c r="L801" s="22"/>
      <c r="M801" s="22"/>
      <c r="N801" s="16">
        <f t="shared" si="12"/>
        <v>171923.07692307694</v>
      </c>
      <c r="O801" s="596"/>
    </row>
    <row r="802" spans="1:15" s="13" customFormat="1" ht="15.75">
      <c r="A802" s="5"/>
      <c r="B802" s="18"/>
      <c r="C802" s="10"/>
      <c r="D802" s="9"/>
      <c r="E802" s="9"/>
      <c r="F802" s="9"/>
      <c r="G802" s="10"/>
      <c r="H802" s="10"/>
      <c r="I802" s="10"/>
      <c r="J802" s="10"/>
      <c r="K802" s="9"/>
      <c r="L802" s="9"/>
      <c r="M802" s="9"/>
      <c r="N802" s="16">
        <f t="shared" si="12"/>
        <v>0</v>
      </c>
      <c r="O802" s="249"/>
    </row>
    <row r="803" spans="1:15" s="13" customFormat="1" ht="47.25">
      <c r="A803" s="32" t="s">
        <v>19</v>
      </c>
      <c r="B803" s="103" t="s">
        <v>433</v>
      </c>
      <c r="C803" s="10"/>
      <c r="D803" s="9"/>
      <c r="E803" s="9"/>
      <c r="F803" s="9"/>
      <c r="G803" s="10"/>
      <c r="H803" s="10"/>
      <c r="I803" s="10"/>
      <c r="J803" s="10"/>
      <c r="K803" s="9"/>
      <c r="L803" s="9"/>
      <c r="M803" s="9"/>
      <c r="N803" s="16">
        <f t="shared" si="12"/>
        <v>0</v>
      </c>
      <c r="O803" s="249"/>
    </row>
    <row r="804" spans="1:15" s="13" customFormat="1" ht="70.5" customHeight="1">
      <c r="A804" s="3" t="s">
        <v>204</v>
      </c>
      <c r="B804" s="2" t="s">
        <v>428</v>
      </c>
      <c r="C804" s="10"/>
      <c r="D804" s="9"/>
      <c r="E804" s="9"/>
      <c r="F804" s="9"/>
      <c r="G804" s="10"/>
      <c r="H804" s="10"/>
      <c r="I804" s="10"/>
      <c r="J804" s="10"/>
      <c r="K804" s="9"/>
      <c r="L804" s="9"/>
      <c r="M804" s="9"/>
      <c r="N804" s="16">
        <f t="shared" si="12"/>
        <v>0</v>
      </c>
      <c r="O804" s="269" t="s">
        <v>431</v>
      </c>
    </row>
    <row r="805" spans="1:15" s="13" customFormat="1" ht="25.5" customHeight="1">
      <c r="A805" s="3"/>
      <c r="B805" s="2"/>
      <c r="C805" s="10"/>
      <c r="D805" s="9"/>
      <c r="E805" s="9"/>
      <c r="F805" s="9"/>
      <c r="G805" s="10"/>
      <c r="H805" s="10"/>
      <c r="I805" s="10"/>
      <c r="J805" s="10"/>
      <c r="K805" s="9"/>
      <c r="L805" s="9"/>
      <c r="M805" s="9"/>
      <c r="N805" s="16">
        <f t="shared" si="12"/>
        <v>0</v>
      </c>
      <c r="O805" s="269"/>
    </row>
    <row r="806" spans="1:15" s="13" customFormat="1" ht="23.25" customHeight="1">
      <c r="A806" s="3"/>
      <c r="B806" s="2"/>
      <c r="C806" s="10"/>
      <c r="D806" s="9"/>
      <c r="E806" s="9"/>
      <c r="F806" s="9"/>
      <c r="G806" s="10"/>
      <c r="H806" s="10"/>
      <c r="I806" s="10"/>
      <c r="J806" s="10"/>
      <c r="K806" s="9"/>
      <c r="L806" s="9"/>
      <c r="M806" s="9"/>
      <c r="N806" s="16">
        <f t="shared" si="12"/>
        <v>0</v>
      </c>
      <c r="O806" s="269"/>
    </row>
    <row r="807" spans="1:15" s="13" customFormat="1" ht="63">
      <c r="A807" s="3" t="s">
        <v>208</v>
      </c>
      <c r="B807" s="18" t="s">
        <v>394</v>
      </c>
      <c r="C807" s="10"/>
      <c r="D807" s="9"/>
      <c r="E807" s="9"/>
      <c r="F807" s="9"/>
      <c r="G807" s="10"/>
      <c r="H807" s="10"/>
      <c r="I807" s="10"/>
      <c r="J807" s="10"/>
      <c r="K807" s="9"/>
      <c r="L807" s="9"/>
      <c r="M807" s="9"/>
      <c r="N807" s="16">
        <f t="shared" si="12"/>
        <v>0</v>
      </c>
      <c r="O807" s="269" t="s">
        <v>432</v>
      </c>
    </row>
    <row r="808" spans="1:15" s="13" customFormat="1" ht="15.75">
      <c r="A808" s="3"/>
      <c r="B808" s="18"/>
      <c r="C808" s="10"/>
      <c r="D808" s="9"/>
      <c r="E808" s="9"/>
      <c r="F808" s="9"/>
      <c r="G808" s="10"/>
      <c r="H808" s="10"/>
      <c r="I808" s="10"/>
      <c r="J808" s="10"/>
      <c r="K808" s="9"/>
      <c r="L808" s="9"/>
      <c r="M808" s="9"/>
      <c r="N808" s="16">
        <f t="shared" si="12"/>
        <v>0</v>
      </c>
      <c r="O808" s="249"/>
    </row>
    <row r="809" spans="1:15" s="13" customFormat="1" ht="15.75">
      <c r="A809" s="3"/>
      <c r="B809" s="2"/>
      <c r="C809" s="10"/>
      <c r="D809" s="9"/>
      <c r="E809" s="9"/>
      <c r="F809" s="9"/>
      <c r="G809" s="10"/>
      <c r="H809" s="10"/>
      <c r="I809" s="10"/>
      <c r="J809" s="10"/>
      <c r="K809" s="9"/>
      <c r="L809" s="9"/>
      <c r="M809" s="9"/>
      <c r="N809" s="16">
        <f t="shared" si="12"/>
        <v>0</v>
      </c>
      <c r="O809" s="249"/>
    </row>
    <row r="810" spans="1:15" s="13" customFormat="1" ht="47.25">
      <c r="A810" s="32" t="s">
        <v>56</v>
      </c>
      <c r="B810" s="103" t="s">
        <v>429</v>
      </c>
      <c r="C810" s="10"/>
      <c r="D810" s="9"/>
      <c r="E810" s="9"/>
      <c r="F810" s="9"/>
      <c r="G810" s="10"/>
      <c r="H810" s="10"/>
      <c r="I810" s="10"/>
      <c r="J810" s="10"/>
      <c r="K810" s="9"/>
      <c r="L810" s="9"/>
      <c r="M810" s="9"/>
      <c r="N810" s="16">
        <f t="shared" si="12"/>
        <v>0</v>
      </c>
      <c r="O810" s="249"/>
    </row>
    <row r="811" spans="1:15" s="13" customFormat="1" ht="15.75">
      <c r="A811" s="3" t="s">
        <v>290</v>
      </c>
      <c r="B811" s="18" t="s">
        <v>430</v>
      </c>
      <c r="C811" s="10"/>
      <c r="D811" s="9"/>
      <c r="E811" s="9"/>
      <c r="F811" s="9"/>
      <c r="G811" s="10"/>
      <c r="H811" s="10"/>
      <c r="I811" s="10"/>
      <c r="J811" s="10"/>
      <c r="K811" s="40">
        <v>1</v>
      </c>
      <c r="L811" s="22"/>
      <c r="M811" s="22"/>
      <c r="N811" s="16">
        <f t="shared" si="12"/>
        <v>0.038461538461538464</v>
      </c>
      <c r="O811" s="595" t="s">
        <v>194</v>
      </c>
    </row>
    <row r="812" spans="1:15" s="13" customFormat="1" ht="15.75">
      <c r="A812" s="3"/>
      <c r="B812" s="18"/>
      <c r="C812" s="10"/>
      <c r="D812" s="9"/>
      <c r="E812" s="9"/>
      <c r="F812" s="9"/>
      <c r="G812" s="10"/>
      <c r="H812" s="10"/>
      <c r="I812" s="10"/>
      <c r="J812" s="10"/>
      <c r="K812" s="9">
        <f>K811*$K$5*$N$3</f>
        <v>4470000</v>
      </c>
      <c r="L812" s="22"/>
      <c r="M812" s="22"/>
      <c r="N812" s="16">
        <f t="shared" si="12"/>
        <v>171923.07692307694</v>
      </c>
      <c r="O812" s="596"/>
    </row>
    <row r="813" spans="1:15" s="13" customFormat="1" ht="15.75">
      <c r="A813" s="3"/>
      <c r="B813" s="18"/>
      <c r="C813" s="10"/>
      <c r="D813" s="9"/>
      <c r="E813" s="9"/>
      <c r="F813" s="9"/>
      <c r="G813" s="10"/>
      <c r="H813" s="10"/>
      <c r="I813" s="10"/>
      <c r="J813" s="10"/>
      <c r="K813" s="9"/>
      <c r="L813" s="9"/>
      <c r="M813" s="9"/>
      <c r="N813" s="16">
        <f t="shared" si="12"/>
        <v>0</v>
      </c>
      <c r="O813" s="249"/>
    </row>
    <row r="814" spans="1:15" s="13" customFormat="1" ht="35.25" customHeight="1">
      <c r="A814" s="3" t="s">
        <v>308</v>
      </c>
      <c r="B814" s="2" t="s">
        <v>434</v>
      </c>
      <c r="C814" s="10"/>
      <c r="D814" s="9"/>
      <c r="E814" s="9"/>
      <c r="F814" s="9"/>
      <c r="G814" s="10"/>
      <c r="H814" s="10"/>
      <c r="I814" s="10"/>
      <c r="J814" s="10"/>
      <c r="K814" s="40">
        <v>1</v>
      </c>
      <c r="L814" s="22"/>
      <c r="M814" s="22"/>
      <c r="N814" s="16">
        <f t="shared" si="12"/>
        <v>0.038461538461538464</v>
      </c>
      <c r="O814" s="595" t="s">
        <v>194</v>
      </c>
    </row>
    <row r="815" spans="1:15" s="13" customFormat="1" ht="17.25" customHeight="1">
      <c r="A815" s="96"/>
      <c r="B815" s="124"/>
      <c r="C815" s="79"/>
      <c r="D815" s="97"/>
      <c r="E815" s="97"/>
      <c r="F815" s="97"/>
      <c r="G815" s="79"/>
      <c r="H815" s="79"/>
      <c r="I815" s="79"/>
      <c r="J815" s="79"/>
      <c r="K815" s="9">
        <f>K814*$K$5*$N$3</f>
        <v>4470000</v>
      </c>
      <c r="L815" s="22"/>
      <c r="M815" s="22"/>
      <c r="N815" s="16">
        <f t="shared" si="12"/>
        <v>171923.07692307694</v>
      </c>
      <c r="O815" s="596"/>
    </row>
    <row r="816" spans="1:15" ht="15.75">
      <c r="A816" s="7"/>
      <c r="B816" s="316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16">
        <f t="shared" si="12"/>
        <v>0</v>
      </c>
      <c r="O816" s="260"/>
    </row>
  </sheetData>
  <sheetProtection/>
  <autoFilter ref="A7:P815"/>
  <mergeCells count="243">
    <mergeCell ref="O814:O815"/>
    <mergeCell ref="O46:O47"/>
    <mergeCell ref="O42:O43"/>
    <mergeCell ref="O36:O37"/>
    <mergeCell ref="O39:O40"/>
    <mergeCell ref="O257:O258"/>
    <mergeCell ref="O118:O119"/>
    <mergeCell ref="O141:O142"/>
    <mergeCell ref="O144:O145"/>
    <mergeCell ref="O211:O212"/>
    <mergeCell ref="A2:O2"/>
    <mergeCell ref="O27:O28"/>
    <mergeCell ref="O18:O19"/>
    <mergeCell ref="O21:O22"/>
    <mergeCell ref="O24:O25"/>
    <mergeCell ref="O10:O11"/>
    <mergeCell ref="O13:O14"/>
    <mergeCell ref="O33:O34"/>
    <mergeCell ref="O108:O109"/>
    <mergeCell ref="O111:O112"/>
    <mergeCell ref="O115:O116"/>
    <mergeCell ref="O80:O81"/>
    <mergeCell ref="O99:O100"/>
    <mergeCell ref="O102:O103"/>
    <mergeCell ref="O83:O84"/>
    <mergeCell ref="O105:O106"/>
    <mergeCell ref="O30:O31"/>
    <mergeCell ref="O70:O71"/>
    <mergeCell ref="O73:O74"/>
    <mergeCell ref="O77:O78"/>
    <mergeCell ref="O49:O50"/>
    <mergeCell ref="O52:O53"/>
    <mergeCell ref="O55:O56"/>
    <mergeCell ref="O58:O59"/>
    <mergeCell ref="O61:O62"/>
    <mergeCell ref="O67:O68"/>
    <mergeCell ref="O487:O488"/>
    <mergeCell ref="O475:O476"/>
    <mergeCell ref="O166:O167"/>
    <mergeCell ref="O198:O199"/>
    <mergeCell ref="O202:O203"/>
    <mergeCell ref="O208:O209"/>
    <mergeCell ref="O276:O277"/>
    <mergeCell ref="O272:O273"/>
    <mergeCell ref="O195:O196"/>
    <mergeCell ref="O267:O268"/>
    <mergeCell ref="O478:O479"/>
    <mergeCell ref="O386:O387"/>
    <mergeCell ref="O403:O404"/>
    <mergeCell ref="O406:O407"/>
    <mergeCell ref="O413:O414"/>
    <mergeCell ref="O416:O417"/>
    <mergeCell ref="O463:O464"/>
    <mergeCell ref="O445:O446"/>
    <mergeCell ref="O460:O461"/>
    <mergeCell ref="O466:O467"/>
    <mergeCell ref="O469:O470"/>
    <mergeCell ref="O472:O473"/>
    <mergeCell ref="O176:O177"/>
    <mergeCell ref="O179:O180"/>
    <mergeCell ref="O182:O183"/>
    <mergeCell ref="O185:O186"/>
    <mergeCell ref="O188:O189"/>
    <mergeCell ref="O286:O287"/>
    <mergeCell ref="O264:O265"/>
    <mergeCell ref="O214:O215"/>
    <mergeCell ref="O481:O482"/>
    <mergeCell ref="O484:O485"/>
    <mergeCell ref="O330:O331"/>
    <mergeCell ref="O333:O334"/>
    <mergeCell ref="O336:O337"/>
    <mergeCell ref="O342:O343"/>
    <mergeCell ref="O442:O443"/>
    <mergeCell ref="O426:O427"/>
    <mergeCell ref="O448:O449"/>
    <mergeCell ref="O454:O455"/>
    <mergeCell ref="O279:O280"/>
    <mergeCell ref="O282:O283"/>
    <mergeCell ref="O148:O149"/>
    <mergeCell ref="O151:O152"/>
    <mergeCell ref="O154:O155"/>
    <mergeCell ref="O169:O170"/>
    <mergeCell ref="O172:O173"/>
    <mergeCell ref="O217:O218"/>
    <mergeCell ref="O160:O161"/>
    <mergeCell ref="O163:O164"/>
    <mergeCell ref="O130:O131"/>
    <mergeCell ref="O133:O134"/>
    <mergeCell ref="O87:O88"/>
    <mergeCell ref="O90:O91"/>
    <mergeCell ref="O93:O94"/>
    <mergeCell ref="O96:O97"/>
    <mergeCell ref="O260:O261"/>
    <mergeCell ref="O242:O243"/>
    <mergeCell ref="O245:O246"/>
    <mergeCell ref="O121:O122"/>
    <mergeCell ref="O124:O125"/>
    <mergeCell ref="O157:O158"/>
    <mergeCell ref="O136:O137"/>
    <mergeCell ref="O191:O192"/>
    <mergeCell ref="O205:O206"/>
    <mergeCell ref="O127:O128"/>
    <mergeCell ref="O290:O291"/>
    <mergeCell ref="O220:O221"/>
    <mergeCell ref="O223:O224"/>
    <mergeCell ref="O226:O227"/>
    <mergeCell ref="O250:O251"/>
    <mergeCell ref="O230:O231"/>
    <mergeCell ref="O233:O234"/>
    <mergeCell ref="O236:O237"/>
    <mergeCell ref="O239:O240"/>
    <mergeCell ref="O254:O255"/>
    <mergeCell ref="O310:O311"/>
    <mergeCell ref="O313:O314"/>
    <mergeCell ref="O316:O317"/>
    <mergeCell ref="O351:O352"/>
    <mergeCell ref="O324:O325"/>
    <mergeCell ref="O345:O346"/>
    <mergeCell ref="O348:O349"/>
    <mergeCell ref="O321:O322"/>
    <mergeCell ref="O327:O328"/>
    <mergeCell ref="O293:O294"/>
    <mergeCell ref="O296:O297"/>
    <mergeCell ref="O300:O301"/>
    <mergeCell ref="O304:O305"/>
    <mergeCell ref="O439:O440"/>
    <mergeCell ref="O395:O396"/>
    <mergeCell ref="O420:O421"/>
    <mergeCell ref="O423:O424"/>
    <mergeCell ref="O433:O434"/>
    <mergeCell ref="O436:O437"/>
    <mergeCell ref="O430:O431"/>
    <mergeCell ref="O451:O452"/>
    <mergeCell ref="O361:O362"/>
    <mergeCell ref="O376:O377"/>
    <mergeCell ref="O364:O365"/>
    <mergeCell ref="O367:O368"/>
    <mergeCell ref="O370:O371"/>
    <mergeCell ref="O389:O390"/>
    <mergeCell ref="O373:O374"/>
    <mergeCell ref="O379:O380"/>
    <mergeCell ref="O383:O384"/>
    <mergeCell ref="O355:O356"/>
    <mergeCell ref="O358:O359"/>
    <mergeCell ref="O409:O410"/>
    <mergeCell ref="O398:O399"/>
    <mergeCell ref="O392:O393"/>
    <mergeCell ref="O539:O540"/>
    <mergeCell ref="O542:O543"/>
    <mergeCell ref="O545:O546"/>
    <mergeCell ref="O548:O549"/>
    <mergeCell ref="O504:O505"/>
    <mergeCell ref="O492:O493"/>
    <mergeCell ref="O495:O496"/>
    <mergeCell ref="O507:O508"/>
    <mergeCell ref="O498:O499"/>
    <mergeCell ref="O501:O502"/>
    <mergeCell ref="O510:O511"/>
    <mergeCell ref="O513:O514"/>
    <mergeCell ref="O533:O534"/>
    <mergeCell ref="O536:O537"/>
    <mergeCell ref="O519:O520"/>
    <mergeCell ref="O524:O525"/>
    <mergeCell ref="O527:O528"/>
    <mergeCell ref="O530:O531"/>
    <mergeCell ref="O516:O517"/>
    <mergeCell ref="O574:O575"/>
    <mergeCell ref="O577:O578"/>
    <mergeCell ref="O551:O552"/>
    <mergeCell ref="O554:O555"/>
    <mergeCell ref="O559:O560"/>
    <mergeCell ref="O562:O563"/>
    <mergeCell ref="O568:O569"/>
    <mergeCell ref="O571:O572"/>
    <mergeCell ref="O565:O566"/>
    <mergeCell ref="O598:O599"/>
    <mergeCell ref="O601:O602"/>
    <mergeCell ref="O604:O605"/>
    <mergeCell ref="O607:O608"/>
    <mergeCell ref="O800:O801"/>
    <mergeCell ref="O811:O812"/>
    <mergeCell ref="O788:O789"/>
    <mergeCell ref="O791:O792"/>
    <mergeCell ref="O794:O795"/>
    <mergeCell ref="O797:O798"/>
    <mergeCell ref="O587:O588"/>
    <mergeCell ref="O590:O591"/>
    <mergeCell ref="O580:O581"/>
    <mergeCell ref="O583:O584"/>
    <mergeCell ref="O592:O593"/>
    <mergeCell ref="O595:O596"/>
    <mergeCell ref="O629:O630"/>
    <mergeCell ref="O632:O633"/>
    <mergeCell ref="O617:O618"/>
    <mergeCell ref="O620:O621"/>
    <mergeCell ref="O610:O611"/>
    <mergeCell ref="O613:O614"/>
    <mergeCell ref="O623:O624"/>
    <mergeCell ref="O626:O627"/>
    <mergeCell ref="O635:O636"/>
    <mergeCell ref="O639:O640"/>
    <mergeCell ref="O651:O652"/>
    <mergeCell ref="O655:O656"/>
    <mergeCell ref="O642:O643"/>
    <mergeCell ref="O645:O646"/>
    <mergeCell ref="O648:O649"/>
    <mergeCell ref="O694:O695"/>
    <mergeCell ref="O663:O664"/>
    <mergeCell ref="O660:O661"/>
    <mergeCell ref="O666:O667"/>
    <mergeCell ref="O669:O670"/>
    <mergeCell ref="O672:O673"/>
    <mergeCell ref="O679:O680"/>
    <mergeCell ref="O682:O683"/>
    <mergeCell ref="O685:O686"/>
    <mergeCell ref="O688:O689"/>
    <mergeCell ref="O772:O773"/>
    <mergeCell ref="O785:O786"/>
    <mergeCell ref="O759:O760"/>
    <mergeCell ref="O762:O763"/>
    <mergeCell ref="O782:O783"/>
    <mergeCell ref="O779:O780"/>
    <mergeCell ref="O776:O777"/>
    <mergeCell ref="O698:O699"/>
    <mergeCell ref="O702:O703"/>
    <mergeCell ref="O691:O692"/>
    <mergeCell ref="O748:O749"/>
    <mergeCell ref="O721:O722"/>
    <mergeCell ref="O727:O728"/>
    <mergeCell ref="O705:O706"/>
    <mergeCell ref="O708:O709"/>
    <mergeCell ref="O715:O716"/>
    <mergeCell ref="O718:O719"/>
    <mergeCell ref="O756:O757"/>
    <mergeCell ref="O769:O770"/>
    <mergeCell ref="O730:O731"/>
    <mergeCell ref="O733:O734"/>
    <mergeCell ref="O736:O737"/>
    <mergeCell ref="O739:O740"/>
    <mergeCell ref="O765:O766"/>
    <mergeCell ref="O753:O754"/>
    <mergeCell ref="O742:O743"/>
    <mergeCell ref="O745:O746"/>
  </mergeCells>
  <printOptions/>
  <pageMargins left="1.02" right="0.19" top="0.37" bottom="0.27" header="0.17" footer="0.16"/>
  <pageSetup horizontalDpi="600" verticalDpi="600" orientation="landscape" paperSize="9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L331"/>
  <sheetViews>
    <sheetView zoomScalePageLayoutView="0" workbookViewId="0" topLeftCell="A1">
      <selection activeCell="E12" sqref="E12"/>
    </sheetView>
  </sheetViews>
  <sheetFormatPr defaultColWidth="9.140625" defaultRowHeight="24.75" customHeight="1"/>
  <cols>
    <col min="1" max="1" width="9.28125" style="15" customWidth="1"/>
    <col min="2" max="2" width="38.28125" style="15" customWidth="1"/>
    <col min="3" max="3" width="16.140625" style="15" customWidth="1"/>
    <col min="4" max="4" width="10.00390625" style="15" customWidth="1"/>
    <col min="5" max="5" width="9.7109375" style="15" customWidth="1"/>
    <col min="6" max="6" width="9.140625" style="15" customWidth="1"/>
    <col min="7" max="7" width="8.57421875" style="15" customWidth="1"/>
    <col min="8" max="8" width="10.7109375" style="15" customWidth="1"/>
    <col min="9" max="9" width="11.421875" style="15" customWidth="1"/>
    <col min="10" max="10" width="10.28125" style="15" customWidth="1"/>
    <col min="11" max="11" width="10.57421875" style="139" customWidth="1"/>
    <col min="12" max="12" width="9.140625" style="242" customWidth="1"/>
    <col min="13" max="16384" width="9.140625" style="15" customWidth="1"/>
  </cols>
  <sheetData>
    <row r="1" spans="1:11" ht="15.75" customHeight="1">
      <c r="A1" s="601" t="s">
        <v>477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</row>
    <row r="2" spans="1:11" ht="15.75" customHeight="1">
      <c r="A2" s="602" t="s">
        <v>484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</row>
    <row r="3" ht="12.75"/>
    <row r="4" spans="1:12" s="90" customFormat="1" ht="12.75">
      <c r="A4" s="88" t="s">
        <v>25</v>
      </c>
      <c r="B4" s="89"/>
      <c r="C4" s="88" t="s">
        <v>26</v>
      </c>
      <c r="D4" s="580" t="s">
        <v>27</v>
      </c>
      <c r="E4" s="581"/>
      <c r="F4" s="581"/>
      <c r="G4" s="581"/>
      <c r="H4" s="581"/>
      <c r="I4" s="581"/>
      <c r="J4" s="88" t="s">
        <v>28</v>
      </c>
      <c r="K4" s="133" t="s">
        <v>29</v>
      </c>
      <c r="L4" s="603" t="s">
        <v>546</v>
      </c>
    </row>
    <row r="5" spans="1:12" s="90" customFormat="1" ht="12.75">
      <c r="A5" s="91" t="s">
        <v>485</v>
      </c>
      <c r="B5" s="92" t="s">
        <v>30</v>
      </c>
      <c r="C5" s="92" t="s">
        <v>31</v>
      </c>
      <c r="D5" s="92" t="s">
        <v>32</v>
      </c>
      <c r="E5" s="92" t="s">
        <v>33</v>
      </c>
      <c r="F5" s="92" t="s">
        <v>54</v>
      </c>
      <c r="G5" s="92" t="s">
        <v>34</v>
      </c>
      <c r="H5" s="92" t="s">
        <v>52</v>
      </c>
      <c r="I5" s="88" t="s">
        <v>35</v>
      </c>
      <c r="J5" s="91" t="s">
        <v>36</v>
      </c>
      <c r="K5" s="134" t="s">
        <v>37</v>
      </c>
      <c r="L5" s="604"/>
    </row>
    <row r="6" spans="1:12" s="90" customFormat="1" ht="12.75">
      <c r="A6" s="91" t="s">
        <v>486</v>
      </c>
      <c r="B6" s="92"/>
      <c r="C6" s="92"/>
      <c r="D6" s="92"/>
      <c r="E6" s="92"/>
      <c r="F6" s="92" t="s">
        <v>55</v>
      </c>
      <c r="G6" s="92"/>
      <c r="H6" s="92" t="s">
        <v>53</v>
      </c>
      <c r="I6" s="92" t="s">
        <v>39</v>
      </c>
      <c r="J6" s="91"/>
      <c r="K6" s="134"/>
      <c r="L6" s="604"/>
    </row>
    <row r="7" spans="1:12" s="90" customFormat="1" ht="12.75">
      <c r="A7" s="93"/>
      <c r="B7" s="93"/>
      <c r="C7" s="94" t="s">
        <v>16</v>
      </c>
      <c r="D7" s="94" t="s">
        <v>38</v>
      </c>
      <c r="E7" s="94" t="s">
        <v>38</v>
      </c>
      <c r="F7" s="94" t="s">
        <v>38</v>
      </c>
      <c r="G7" s="94" t="s">
        <v>38</v>
      </c>
      <c r="H7" s="94" t="s">
        <v>38</v>
      </c>
      <c r="I7" s="94" t="s">
        <v>38</v>
      </c>
      <c r="J7" s="95">
        <v>0.15</v>
      </c>
      <c r="K7" s="135"/>
      <c r="L7" s="604"/>
    </row>
    <row r="8" spans="1:12" s="90" customFormat="1" ht="30.75" customHeight="1">
      <c r="A8" s="140"/>
      <c r="B8" s="141" t="s">
        <v>483</v>
      </c>
      <c r="C8" s="142"/>
      <c r="D8" s="81"/>
      <c r="E8" s="81"/>
      <c r="F8" s="164"/>
      <c r="G8" s="164"/>
      <c r="H8" s="164"/>
      <c r="I8" s="164"/>
      <c r="J8" s="164"/>
      <c r="K8" s="165"/>
      <c r="L8" s="275"/>
    </row>
    <row r="9" spans="1:12" s="90" customFormat="1" ht="29.25" customHeight="1">
      <c r="A9" s="143" t="s">
        <v>18</v>
      </c>
      <c r="B9" s="144" t="s">
        <v>82</v>
      </c>
      <c r="C9" s="145"/>
      <c r="D9" s="82"/>
      <c r="E9" s="82"/>
      <c r="F9" s="166"/>
      <c r="G9" s="166"/>
      <c r="H9" s="166"/>
      <c r="I9" s="166"/>
      <c r="J9" s="166"/>
      <c r="K9" s="167"/>
      <c r="L9" s="275"/>
    </row>
    <row r="10" spans="1:12" s="90" customFormat="1" ht="16.5" customHeight="1">
      <c r="A10" s="143" t="s">
        <v>180</v>
      </c>
      <c r="B10" s="146" t="s">
        <v>181</v>
      </c>
      <c r="C10" s="25"/>
      <c r="D10" s="82"/>
      <c r="E10" s="82"/>
      <c r="F10" s="166"/>
      <c r="G10" s="166"/>
      <c r="H10" s="166"/>
      <c r="I10" s="166"/>
      <c r="J10" s="166"/>
      <c r="K10" s="167"/>
      <c r="L10" s="275"/>
    </row>
    <row r="11" spans="1:12" s="90" customFormat="1" ht="12.75">
      <c r="A11" s="147">
        <v>1</v>
      </c>
      <c r="B11" s="25" t="s">
        <v>57</v>
      </c>
      <c r="C11" s="148"/>
      <c r="D11" s="130"/>
      <c r="E11" s="178"/>
      <c r="F11" s="168"/>
      <c r="G11" s="168"/>
      <c r="H11" s="168"/>
      <c r="I11" s="168"/>
      <c r="J11" s="168"/>
      <c r="K11" s="136"/>
      <c r="L11" s="275"/>
    </row>
    <row r="12" spans="1:12" s="90" customFormat="1" ht="33" customHeight="1">
      <c r="A12" s="24" t="s">
        <v>20</v>
      </c>
      <c r="B12" s="50" t="s">
        <v>58</v>
      </c>
      <c r="C12" s="149" t="s">
        <v>438</v>
      </c>
      <c r="D12" s="130">
        <f>nhâncông!G10</f>
        <v>174106</v>
      </c>
      <c r="E12" s="178">
        <f>'[4]vattu-QLthunhan'!E$25</f>
        <v>18252</v>
      </c>
      <c r="F12" s="168">
        <f>'[2]CCDC-QLthunhan'!E$33</f>
        <v>0</v>
      </c>
      <c r="G12" s="168">
        <f>'[3]thietbi-QLthunhan'!E32</f>
        <v>0</v>
      </c>
      <c r="H12" s="168">
        <f>'[3]thietbi-QLthunhan'!F32</f>
        <v>0</v>
      </c>
      <c r="I12" s="168">
        <f>SUM(D12:H12)</f>
        <v>192358</v>
      </c>
      <c r="J12" s="168">
        <f>I12*15%</f>
        <v>28853.7</v>
      </c>
      <c r="K12" s="136">
        <f>I12+J12</f>
        <v>221211.7</v>
      </c>
      <c r="L12" s="275">
        <f>K12/100</f>
        <v>2212.117</v>
      </c>
    </row>
    <row r="13" spans="1:12" s="90" customFormat="1" ht="52.5" customHeight="1">
      <c r="A13" s="24" t="s">
        <v>21</v>
      </c>
      <c r="B13" s="50" t="s">
        <v>108</v>
      </c>
      <c r="C13" s="149" t="s">
        <v>439</v>
      </c>
      <c r="D13" s="130">
        <f>nhâncông!G11</f>
        <v>0</v>
      </c>
      <c r="E13" s="178">
        <f>'[4]vattu-QLthunhan'!E$28</f>
        <v>18252</v>
      </c>
      <c r="F13" s="168">
        <f>'[2]CCDC-QLthunhan'!E$36</f>
        <v>0</v>
      </c>
      <c r="G13" s="168">
        <f>'[3]thietbi-QLthunhan'!E35</f>
        <v>0</v>
      </c>
      <c r="H13" s="168">
        <f>'[3]thietbi-QLthunhan'!F35</f>
        <v>0</v>
      </c>
      <c r="I13" s="168">
        <f>SUM(D13:H13)</f>
        <v>18252</v>
      </c>
      <c r="J13" s="168">
        <f>I13*15%</f>
        <v>2737.7999999999997</v>
      </c>
      <c r="K13" s="136">
        <f>I13+J13</f>
        <v>20989.8</v>
      </c>
      <c r="L13" s="275">
        <f aca="true" t="shared" si="0" ref="L13:L57">K13/100</f>
        <v>209.898</v>
      </c>
    </row>
    <row r="14" spans="1:12" s="90" customFormat="1" ht="15" customHeight="1">
      <c r="A14" s="24" t="s">
        <v>42</v>
      </c>
      <c r="B14" s="50" t="s">
        <v>60</v>
      </c>
      <c r="C14" s="22"/>
      <c r="D14" s="130"/>
      <c r="E14" s="178"/>
      <c r="F14" s="168"/>
      <c r="G14" s="168"/>
      <c r="H14" s="168"/>
      <c r="I14" s="168"/>
      <c r="J14" s="168"/>
      <c r="K14" s="136"/>
      <c r="L14" s="275"/>
    </row>
    <row r="15" spans="1:12" s="90" customFormat="1" ht="15" customHeight="1">
      <c r="A15" s="24"/>
      <c r="B15" s="22"/>
      <c r="C15" s="21"/>
      <c r="D15" s="130"/>
      <c r="E15" s="178"/>
      <c r="F15" s="168"/>
      <c r="G15" s="168"/>
      <c r="H15" s="168"/>
      <c r="I15" s="168"/>
      <c r="J15" s="168"/>
      <c r="K15" s="136"/>
      <c r="L15" s="275"/>
    </row>
    <row r="16" spans="1:12" s="90" customFormat="1" ht="33.75" customHeight="1">
      <c r="A16" s="24" t="s">
        <v>61</v>
      </c>
      <c r="B16" s="50" t="s">
        <v>62</v>
      </c>
      <c r="C16" s="149" t="s">
        <v>440</v>
      </c>
      <c r="D16" s="130">
        <f>nhâncông!G13</f>
        <v>104464</v>
      </c>
      <c r="E16" s="178">
        <f>'[4]vattu-QLthunhan'!E$33</f>
        <v>18252</v>
      </c>
      <c r="F16" s="168">
        <f>'[2]CCDC-QLthunhan'!E41</f>
        <v>0</v>
      </c>
      <c r="G16" s="168">
        <f>'[3]thietbi-QLthunhan'!E40</f>
        <v>0</v>
      </c>
      <c r="H16" s="168">
        <f>'[3]thietbi-QLthunhan'!F40</f>
        <v>0</v>
      </c>
      <c r="I16" s="168">
        <f aca="true" t="shared" si="1" ref="I16:I24">SUM(D16:H16)</f>
        <v>122716</v>
      </c>
      <c r="J16" s="168">
        <f aca="true" t="shared" si="2" ref="J16:J24">I16*15%</f>
        <v>18407.399999999998</v>
      </c>
      <c r="K16" s="136">
        <f aca="true" t="shared" si="3" ref="K16:K24">I16+J16</f>
        <v>141123.4</v>
      </c>
      <c r="L16" s="275">
        <f t="shared" si="0"/>
        <v>1411.234</v>
      </c>
    </row>
    <row r="17" spans="1:12" s="90" customFormat="1" ht="57.75" customHeight="1">
      <c r="A17" s="149" t="s">
        <v>63</v>
      </c>
      <c r="B17" s="50" t="s">
        <v>64</v>
      </c>
      <c r="C17" s="149" t="s">
        <v>440</v>
      </c>
      <c r="D17" s="130">
        <f>nhâncông!G14</f>
        <v>0</v>
      </c>
      <c r="E17" s="178">
        <f>'[4]vattu-QLthunhan'!E$33</f>
        <v>18252</v>
      </c>
      <c r="F17" s="168">
        <f>'[2]CCDC-QLthunhan'!E44</f>
        <v>0</v>
      </c>
      <c r="G17" s="168">
        <f>'[3]thietbi-QLthunhan'!E43</f>
        <v>0</v>
      </c>
      <c r="H17" s="168">
        <f>'[3]thietbi-QLthunhan'!F43</f>
        <v>0</v>
      </c>
      <c r="I17" s="168">
        <f t="shared" si="1"/>
        <v>18252</v>
      </c>
      <c r="J17" s="168">
        <f t="shared" si="2"/>
        <v>2737.7999999999997</v>
      </c>
      <c r="K17" s="136">
        <f t="shared" si="3"/>
        <v>20989.8</v>
      </c>
      <c r="L17" s="275">
        <f t="shared" si="0"/>
        <v>209.898</v>
      </c>
    </row>
    <row r="18" spans="1:12" s="90" customFormat="1" ht="54" customHeight="1">
      <c r="A18" s="24" t="s">
        <v>65</v>
      </c>
      <c r="B18" s="50" t="s">
        <v>66</v>
      </c>
      <c r="C18" s="149" t="s">
        <v>440</v>
      </c>
      <c r="D18" s="130">
        <f>nhâncông!G15</f>
        <v>0</v>
      </c>
      <c r="E18" s="178">
        <f>'[4]vattu-QLthunhan'!E$33</f>
        <v>18252</v>
      </c>
      <c r="F18" s="168">
        <f>'[2]CCDC-QLthunhan'!E47</f>
        <v>0</v>
      </c>
      <c r="G18" s="168">
        <f>'[3]thietbi-QLthunhan'!E46</f>
        <v>0</v>
      </c>
      <c r="H18" s="168">
        <f>'[3]thietbi-QLthunhan'!F46</f>
        <v>0</v>
      </c>
      <c r="I18" s="168">
        <f t="shared" si="1"/>
        <v>18252</v>
      </c>
      <c r="J18" s="168">
        <f t="shared" si="2"/>
        <v>2737.7999999999997</v>
      </c>
      <c r="K18" s="136">
        <f t="shared" si="3"/>
        <v>20989.8</v>
      </c>
      <c r="L18" s="275">
        <f t="shared" si="0"/>
        <v>209.898</v>
      </c>
    </row>
    <row r="19" spans="1:12" s="90" customFormat="1" ht="33.75" customHeight="1">
      <c r="A19" s="24" t="s">
        <v>67</v>
      </c>
      <c r="B19" s="50" t="s">
        <v>68</v>
      </c>
      <c r="C19" s="149" t="s">
        <v>440</v>
      </c>
      <c r="D19" s="130">
        <f>nhâncông!G16</f>
        <v>0</v>
      </c>
      <c r="E19" s="178">
        <f>'[4]vattu-QLthunhan'!E$33</f>
        <v>18252</v>
      </c>
      <c r="F19" s="168">
        <f>'[2]CCDC-QLthunhan'!E50</f>
        <v>0</v>
      </c>
      <c r="G19" s="168">
        <f>'[3]thietbi-QLthunhan'!E49</f>
        <v>0</v>
      </c>
      <c r="H19" s="168">
        <f>'[3]thietbi-QLthunhan'!F49</f>
        <v>0</v>
      </c>
      <c r="I19" s="168">
        <f t="shared" si="1"/>
        <v>18252</v>
      </c>
      <c r="J19" s="168">
        <f t="shared" si="2"/>
        <v>2737.7999999999997</v>
      </c>
      <c r="K19" s="136">
        <f t="shared" si="3"/>
        <v>20989.8</v>
      </c>
      <c r="L19" s="275">
        <f t="shared" si="0"/>
        <v>209.898</v>
      </c>
    </row>
    <row r="20" spans="1:12" s="90" customFormat="1" ht="34.5" customHeight="1">
      <c r="A20" s="24" t="s">
        <v>69</v>
      </c>
      <c r="B20" s="50" t="s">
        <v>70</v>
      </c>
      <c r="C20" s="149" t="s">
        <v>440</v>
      </c>
      <c r="D20" s="130">
        <f>nhâncông!G17</f>
        <v>0</v>
      </c>
      <c r="E20" s="178">
        <f>'[4]vattu-QLthunhan'!E$33</f>
        <v>18252</v>
      </c>
      <c r="F20" s="168">
        <f>'[2]CCDC-QLthunhan'!E53</f>
        <v>0</v>
      </c>
      <c r="G20" s="168">
        <f>'[3]thietbi-QLthunhan'!E52</f>
        <v>0</v>
      </c>
      <c r="H20" s="168">
        <f>'[3]thietbi-QLthunhan'!F52</f>
        <v>0</v>
      </c>
      <c r="I20" s="168">
        <f t="shared" si="1"/>
        <v>18252</v>
      </c>
      <c r="J20" s="168">
        <f t="shared" si="2"/>
        <v>2737.7999999999997</v>
      </c>
      <c r="K20" s="136">
        <f t="shared" si="3"/>
        <v>20989.8</v>
      </c>
      <c r="L20" s="275">
        <f t="shared" si="0"/>
        <v>209.898</v>
      </c>
    </row>
    <row r="21" spans="1:12" s="150" customFormat="1" ht="30.75" customHeight="1">
      <c r="A21" s="149" t="s">
        <v>71</v>
      </c>
      <c r="B21" s="50" t="s">
        <v>72</v>
      </c>
      <c r="C21" s="149" t="s">
        <v>440</v>
      </c>
      <c r="D21" s="130">
        <f>nhâncông!G18</f>
        <v>278570</v>
      </c>
      <c r="E21" s="178">
        <f>'[4]vattu-QLthunhan'!E$33</f>
        <v>18252</v>
      </c>
      <c r="F21" s="168">
        <f>'[2]CCDC-QLthunhan'!E56</f>
        <v>0</v>
      </c>
      <c r="G21" s="168">
        <f>'[3]thietbi-QLthunhan'!E55</f>
        <v>0</v>
      </c>
      <c r="H21" s="168">
        <f>'[3]thietbi-QLthunhan'!F55</f>
        <v>0</v>
      </c>
      <c r="I21" s="168">
        <f t="shared" si="1"/>
        <v>296822</v>
      </c>
      <c r="J21" s="168">
        <f t="shared" si="2"/>
        <v>44523.299999999996</v>
      </c>
      <c r="K21" s="136">
        <f t="shared" si="3"/>
        <v>341345.3</v>
      </c>
      <c r="L21" s="275">
        <f t="shared" si="0"/>
        <v>3413.453</v>
      </c>
    </row>
    <row r="22" spans="1:12" s="90" customFormat="1" ht="35.25" customHeight="1">
      <c r="A22" s="24" t="s">
        <v>73</v>
      </c>
      <c r="B22" s="50" t="s">
        <v>74</v>
      </c>
      <c r="C22" s="149" t="s">
        <v>440</v>
      </c>
      <c r="D22" s="130">
        <f>nhâncông!G19</f>
        <v>0</v>
      </c>
      <c r="E22" s="178">
        <f>'[4]vattu-QLthunhan'!E$33</f>
        <v>18252</v>
      </c>
      <c r="F22" s="168">
        <f>'[2]CCDC-QLthunhan'!E59</f>
        <v>0</v>
      </c>
      <c r="G22" s="168">
        <f>'[3]thietbi-QLthunhan'!E58</f>
        <v>0</v>
      </c>
      <c r="H22" s="168">
        <f>'[3]thietbi-QLthunhan'!F58</f>
        <v>0</v>
      </c>
      <c r="I22" s="168">
        <f t="shared" si="1"/>
        <v>18252</v>
      </c>
      <c r="J22" s="168">
        <f t="shared" si="2"/>
        <v>2737.7999999999997</v>
      </c>
      <c r="K22" s="136">
        <f t="shared" si="3"/>
        <v>20989.8</v>
      </c>
      <c r="L22" s="275">
        <f t="shared" si="0"/>
        <v>209.898</v>
      </c>
    </row>
    <row r="23" spans="1:12" s="90" customFormat="1" ht="24" customHeight="1">
      <c r="A23" s="24" t="s">
        <v>75</v>
      </c>
      <c r="B23" s="50" t="s">
        <v>76</v>
      </c>
      <c r="C23" s="149" t="s">
        <v>441</v>
      </c>
      <c r="D23" s="130">
        <f>nhâncông!G20</f>
        <v>0</v>
      </c>
      <c r="E23" s="178">
        <f>'[4]vattu-QLthunhan'!E$33</f>
        <v>18252</v>
      </c>
      <c r="F23" s="168">
        <f>'[2]CCDC-QLthunhan'!E62</f>
        <v>0</v>
      </c>
      <c r="G23" s="168">
        <f>'[3]thietbi-QLthunhan'!E61</f>
        <v>0</v>
      </c>
      <c r="H23" s="168">
        <f>'[3]thietbi-QLthunhan'!F61</f>
        <v>0</v>
      </c>
      <c r="I23" s="168">
        <f t="shared" si="1"/>
        <v>18252</v>
      </c>
      <c r="J23" s="168">
        <f t="shared" si="2"/>
        <v>2737.7999999999997</v>
      </c>
      <c r="K23" s="136">
        <f t="shared" si="3"/>
        <v>20989.8</v>
      </c>
      <c r="L23" s="275">
        <f>K23/8</f>
        <v>2623.725</v>
      </c>
    </row>
    <row r="24" spans="1:12" ht="33" customHeight="1">
      <c r="A24" s="24" t="s">
        <v>46</v>
      </c>
      <c r="B24" s="50" t="s">
        <v>77</v>
      </c>
      <c r="C24" s="149" t="s">
        <v>440</v>
      </c>
      <c r="D24" s="130">
        <f>nhâncông!G21</f>
        <v>104464</v>
      </c>
      <c r="E24" s="178">
        <f>'[4]vattu-QLthunhan'!E$33</f>
        <v>18252</v>
      </c>
      <c r="F24" s="168">
        <f>'[2]CCDC-QLthunhan'!E65</f>
        <v>0</v>
      </c>
      <c r="G24" s="168">
        <f>'[3]thietbi-QLthunhan'!E64</f>
        <v>0</v>
      </c>
      <c r="H24" s="168">
        <f>'[3]thietbi-QLthunhan'!F64</f>
        <v>0</v>
      </c>
      <c r="I24" s="168">
        <f t="shared" si="1"/>
        <v>122716</v>
      </c>
      <c r="J24" s="168">
        <f t="shared" si="2"/>
        <v>18407.399999999998</v>
      </c>
      <c r="K24" s="136">
        <f t="shared" si="3"/>
        <v>141123.4</v>
      </c>
      <c r="L24" s="275">
        <f t="shared" si="0"/>
        <v>1411.234</v>
      </c>
    </row>
    <row r="25" spans="1:12" ht="21.75" customHeight="1">
      <c r="A25" s="24" t="s">
        <v>47</v>
      </c>
      <c r="B25" s="50" t="s">
        <v>78</v>
      </c>
      <c r="C25" s="149"/>
      <c r="D25" s="130"/>
      <c r="E25" s="178"/>
      <c r="F25" s="168"/>
      <c r="G25" s="168"/>
      <c r="H25" s="168"/>
      <c r="I25" s="168"/>
      <c r="J25" s="168"/>
      <c r="K25" s="136"/>
      <c r="L25" s="275"/>
    </row>
    <row r="26" spans="1:12" ht="33" customHeight="1">
      <c r="A26" s="24" t="s">
        <v>79</v>
      </c>
      <c r="B26" s="50" t="s">
        <v>80</v>
      </c>
      <c r="C26" s="149" t="s">
        <v>440</v>
      </c>
      <c r="D26" s="130">
        <f>nhâncông!G23</f>
        <v>0</v>
      </c>
      <c r="E26" s="178">
        <f>'[4]vattu-QLthunhan'!E$33</f>
        <v>18252</v>
      </c>
      <c r="F26" s="168">
        <f>'[2]CCDC-QLthunhan'!E69</f>
        <v>0</v>
      </c>
      <c r="G26" s="168">
        <f>'[3]thietbi-QLthunhan'!E68</f>
        <v>0</v>
      </c>
      <c r="H26" s="168">
        <f>'[3]thietbi-QLthunhan'!F68</f>
        <v>0</v>
      </c>
      <c r="I26" s="168">
        <f aca="true" t="shared" si="4" ref="I26:I31">SUM(D26:H26)</f>
        <v>18252</v>
      </c>
      <c r="J26" s="168">
        <f aca="true" t="shared" si="5" ref="J26:J31">I26*15%</f>
        <v>2737.7999999999997</v>
      </c>
      <c r="K26" s="136">
        <f aca="true" t="shared" si="6" ref="K26:K31">I26+J26</f>
        <v>20989.8</v>
      </c>
      <c r="L26" s="275">
        <f t="shared" si="0"/>
        <v>209.898</v>
      </c>
    </row>
    <row r="27" spans="1:12" ht="37.5" customHeight="1">
      <c r="A27" s="24" t="s">
        <v>81</v>
      </c>
      <c r="B27" s="50" t="s">
        <v>84</v>
      </c>
      <c r="C27" s="149" t="s">
        <v>440</v>
      </c>
      <c r="D27" s="130">
        <f>nhâncông!G24</f>
        <v>156696</v>
      </c>
      <c r="E27" s="178">
        <f>'[4]vattu-QLthunhan'!E$33</f>
        <v>18252</v>
      </c>
      <c r="F27" s="168">
        <f>'[2]CCDC-QLthunhan'!E72</f>
        <v>0</v>
      </c>
      <c r="G27" s="168">
        <f>'[3]thietbi-QLthunhan'!E71</f>
        <v>0</v>
      </c>
      <c r="H27" s="168">
        <f>'[3]thietbi-QLthunhan'!F71</f>
        <v>0</v>
      </c>
      <c r="I27" s="168">
        <f t="shared" si="4"/>
        <v>174948</v>
      </c>
      <c r="J27" s="168">
        <f t="shared" si="5"/>
        <v>26242.2</v>
      </c>
      <c r="K27" s="136">
        <f t="shared" si="6"/>
        <v>201190.2</v>
      </c>
      <c r="L27" s="275">
        <f t="shared" si="0"/>
        <v>2011.902</v>
      </c>
    </row>
    <row r="28" spans="1:12" ht="36" customHeight="1">
      <c r="A28" s="24" t="s">
        <v>85</v>
      </c>
      <c r="B28" s="50" t="s">
        <v>86</v>
      </c>
      <c r="C28" s="149" t="s">
        <v>440</v>
      </c>
      <c r="D28" s="130">
        <f>nhâncông!G25</f>
        <v>0</v>
      </c>
      <c r="E28" s="178">
        <f>'[4]vattu-QLthunhan'!E$33</f>
        <v>18252</v>
      </c>
      <c r="F28" s="168">
        <f>'[2]CCDC-QLthunhan'!E75</f>
        <v>0</v>
      </c>
      <c r="G28" s="168">
        <f>'[3]thietbi-QLthunhan'!E74</f>
        <v>0</v>
      </c>
      <c r="H28" s="168">
        <f>'[3]thietbi-QLthunhan'!F74</f>
        <v>0</v>
      </c>
      <c r="I28" s="168">
        <f t="shared" si="4"/>
        <v>18252</v>
      </c>
      <c r="J28" s="168">
        <f t="shared" si="5"/>
        <v>2737.7999999999997</v>
      </c>
      <c r="K28" s="136">
        <f t="shared" si="6"/>
        <v>20989.8</v>
      </c>
      <c r="L28" s="275">
        <f t="shared" si="0"/>
        <v>209.898</v>
      </c>
    </row>
    <row r="29" spans="1:12" ht="37.5" customHeight="1">
      <c r="A29" s="24" t="s">
        <v>87</v>
      </c>
      <c r="B29" s="50" t="s">
        <v>88</v>
      </c>
      <c r="C29" s="149" t="s">
        <v>440</v>
      </c>
      <c r="D29" s="130">
        <f>nhâncông!G26</f>
        <v>0</v>
      </c>
      <c r="E29" s="178">
        <f>'[4]vattu-QLthunhan'!E$33</f>
        <v>18252</v>
      </c>
      <c r="F29" s="168">
        <f>'[2]CCDC-QLthunhan'!E78</f>
        <v>0</v>
      </c>
      <c r="G29" s="168">
        <f>'[3]thietbi-QLthunhan'!E77</f>
        <v>0</v>
      </c>
      <c r="H29" s="168">
        <f>'[3]thietbi-QLthunhan'!F77</f>
        <v>0</v>
      </c>
      <c r="I29" s="168">
        <f t="shared" si="4"/>
        <v>18252</v>
      </c>
      <c r="J29" s="168">
        <f t="shared" si="5"/>
        <v>2737.7999999999997</v>
      </c>
      <c r="K29" s="136">
        <f t="shared" si="6"/>
        <v>20989.8</v>
      </c>
      <c r="L29" s="275">
        <f t="shared" si="0"/>
        <v>209.898</v>
      </c>
    </row>
    <row r="30" spans="1:12" ht="34.5" customHeight="1">
      <c r="A30" s="24" t="s">
        <v>89</v>
      </c>
      <c r="B30" s="50" t="s">
        <v>90</v>
      </c>
      <c r="C30" s="149" t="s">
        <v>442</v>
      </c>
      <c r="D30" s="130">
        <f>nhâncông!G27</f>
        <v>52232</v>
      </c>
      <c r="E30" s="178">
        <f>'[4]vattu-QLthunhan'!E$33</f>
        <v>18252</v>
      </c>
      <c r="F30" s="168">
        <f>'[2]CCDC-QLthunhan'!E81</f>
        <v>0</v>
      </c>
      <c r="G30" s="168">
        <f>'[3]thietbi-QLthunhan'!E80</f>
        <v>0</v>
      </c>
      <c r="H30" s="168">
        <f>'[3]thietbi-QLthunhan'!F80</f>
        <v>0</v>
      </c>
      <c r="I30" s="168">
        <f t="shared" si="4"/>
        <v>70484</v>
      </c>
      <c r="J30" s="168">
        <f t="shared" si="5"/>
        <v>10572.6</v>
      </c>
      <c r="K30" s="136">
        <f t="shared" si="6"/>
        <v>81056.6</v>
      </c>
      <c r="L30" s="275">
        <f t="shared" si="0"/>
        <v>810.566</v>
      </c>
    </row>
    <row r="31" spans="1:12" ht="33.75" customHeight="1">
      <c r="A31" s="24" t="s">
        <v>91</v>
      </c>
      <c r="B31" s="50" t="s">
        <v>92</v>
      </c>
      <c r="C31" s="149" t="s">
        <v>443</v>
      </c>
      <c r="D31" s="130">
        <f>nhâncông!G28</f>
        <v>0</v>
      </c>
      <c r="E31" s="178">
        <f>'[4]vattu-QLthunhan'!E$33</f>
        <v>18252</v>
      </c>
      <c r="F31" s="168">
        <f>'[2]CCDC-QLthunhan'!E84</f>
        <v>0</v>
      </c>
      <c r="G31" s="168">
        <f>'[3]thietbi-QLthunhan'!E83</f>
        <v>0</v>
      </c>
      <c r="H31" s="168">
        <f>'[3]thietbi-QLthunhan'!F83</f>
        <v>0</v>
      </c>
      <c r="I31" s="168">
        <f t="shared" si="4"/>
        <v>18252</v>
      </c>
      <c r="J31" s="168">
        <f t="shared" si="5"/>
        <v>2737.7999999999997</v>
      </c>
      <c r="K31" s="136">
        <f t="shared" si="6"/>
        <v>20989.8</v>
      </c>
      <c r="L31" s="275">
        <f>K31</f>
        <v>20989.8</v>
      </c>
    </row>
    <row r="32" spans="1:12" ht="18.75" customHeight="1">
      <c r="A32" s="152">
        <v>2</v>
      </c>
      <c r="B32" s="25" t="s">
        <v>93</v>
      </c>
      <c r="C32" s="24"/>
      <c r="D32" s="130"/>
      <c r="E32" s="178"/>
      <c r="F32" s="168"/>
      <c r="G32" s="168"/>
      <c r="H32" s="168"/>
      <c r="I32" s="168"/>
      <c r="J32" s="168"/>
      <c r="K32" s="136"/>
      <c r="L32" s="275"/>
    </row>
    <row r="33" spans="1:12" ht="20.25" customHeight="1">
      <c r="A33" s="24" t="s">
        <v>22</v>
      </c>
      <c r="B33" s="50" t="s">
        <v>94</v>
      </c>
      <c r="C33" s="24"/>
      <c r="D33" s="130"/>
      <c r="E33" s="178"/>
      <c r="F33" s="168"/>
      <c r="G33" s="168"/>
      <c r="H33" s="168"/>
      <c r="I33" s="168"/>
      <c r="J33" s="168"/>
      <c r="K33" s="136"/>
      <c r="L33" s="275"/>
    </row>
    <row r="34" spans="1:12" ht="33" customHeight="1">
      <c r="A34" s="24" t="s">
        <v>95</v>
      </c>
      <c r="B34" s="50" t="s">
        <v>96</v>
      </c>
      <c r="C34" s="24"/>
      <c r="D34" s="130"/>
      <c r="E34" s="178"/>
      <c r="F34" s="168"/>
      <c r="G34" s="168"/>
      <c r="H34" s="168"/>
      <c r="I34" s="168"/>
      <c r="J34" s="168"/>
      <c r="K34" s="136"/>
      <c r="L34" s="275"/>
    </row>
    <row r="35" spans="1:12" ht="31.5" customHeight="1">
      <c r="A35" s="24" t="s">
        <v>98</v>
      </c>
      <c r="B35" s="22" t="s">
        <v>99</v>
      </c>
      <c r="C35" s="149" t="s">
        <v>438</v>
      </c>
      <c r="D35" s="130">
        <f>nhâncông!G32</f>
        <v>0</v>
      </c>
      <c r="E35" s="178">
        <f>'[4]vattu-QLthunhan'!$E$82</f>
        <v>19332</v>
      </c>
      <c r="F35" s="168">
        <f>'[2]CCDC-QLthunhan'!E90</f>
        <v>0</v>
      </c>
      <c r="G35" s="168">
        <f>'[3]thietbi-QLthunhan'!E89</f>
        <v>0</v>
      </c>
      <c r="H35" s="168">
        <f>'[3]thietbi-QLthunhan'!F89</f>
        <v>0</v>
      </c>
      <c r="I35" s="168">
        <f>SUM(D35:H35)</f>
        <v>19332</v>
      </c>
      <c r="J35" s="168">
        <f>I35*15%</f>
        <v>2899.7999999999997</v>
      </c>
      <c r="K35" s="136">
        <f>I35+J35</f>
        <v>22231.8</v>
      </c>
      <c r="L35" s="275">
        <f t="shared" si="0"/>
        <v>222.31799999999998</v>
      </c>
    </row>
    <row r="36" spans="1:12" ht="39" customHeight="1">
      <c r="A36" s="24" t="s">
        <v>100</v>
      </c>
      <c r="B36" s="22" t="s">
        <v>101</v>
      </c>
      <c r="C36" s="149" t="s">
        <v>438</v>
      </c>
      <c r="D36" s="130">
        <f>nhâncông!G33</f>
        <v>191517</v>
      </c>
      <c r="E36" s="178">
        <f>'[4]vattu-QLthunhan'!$E$82</f>
        <v>19332</v>
      </c>
      <c r="F36" s="168">
        <f>'[2]CCDC-QLthunhan'!E93</f>
        <v>0</v>
      </c>
      <c r="G36" s="168">
        <f>'[3]thietbi-QLthunhan'!E92</f>
        <v>0</v>
      </c>
      <c r="H36" s="168">
        <f>'[3]thietbi-QLthunhan'!F92</f>
        <v>0</v>
      </c>
      <c r="I36" s="168">
        <f>SUM(D36:H36)</f>
        <v>210849</v>
      </c>
      <c r="J36" s="168">
        <f>I36*15%</f>
        <v>31627.35</v>
      </c>
      <c r="K36" s="136">
        <f>I36+J36</f>
        <v>242476.35</v>
      </c>
      <c r="L36" s="275">
        <f t="shared" si="0"/>
        <v>2424.7635</v>
      </c>
    </row>
    <row r="37" spans="1:12" ht="29.25" customHeight="1">
      <c r="A37" s="24" t="s">
        <v>102</v>
      </c>
      <c r="B37" s="22" t="s">
        <v>103</v>
      </c>
      <c r="C37" s="149" t="s">
        <v>438</v>
      </c>
      <c r="D37" s="130">
        <f>nhâncông!G34</f>
        <v>0</v>
      </c>
      <c r="E37" s="178">
        <f>'[4]vattu-QLthunhan'!$E$82</f>
        <v>19332</v>
      </c>
      <c r="F37" s="168">
        <f>'[2]CCDC-QLthunhan'!E96</f>
        <v>0</v>
      </c>
      <c r="G37" s="168">
        <f>'[3]thietbi-QLthunhan'!E95</f>
        <v>0</v>
      </c>
      <c r="H37" s="168">
        <f>'[3]thietbi-QLthunhan'!F95</f>
        <v>0</v>
      </c>
      <c r="I37" s="168">
        <f>SUM(D37:H37)</f>
        <v>19332</v>
      </c>
      <c r="J37" s="168">
        <f>I37*15%</f>
        <v>2899.7999999999997</v>
      </c>
      <c r="K37" s="136">
        <f>I37+J37</f>
        <v>22231.8</v>
      </c>
      <c r="L37" s="275">
        <f t="shared" si="0"/>
        <v>222.31799999999998</v>
      </c>
    </row>
    <row r="38" spans="1:12" ht="31.5" customHeight="1">
      <c r="A38" s="24" t="s">
        <v>104</v>
      </c>
      <c r="B38" s="50" t="s">
        <v>105</v>
      </c>
      <c r="C38" s="22"/>
      <c r="D38" s="130"/>
      <c r="E38" s="178"/>
      <c r="F38" s="168"/>
      <c r="G38" s="168"/>
      <c r="H38" s="168"/>
      <c r="I38" s="168"/>
      <c r="J38" s="168"/>
      <c r="K38" s="136"/>
      <c r="L38" s="275"/>
    </row>
    <row r="39" spans="1:12" ht="31.5" customHeight="1">
      <c r="A39" s="24" t="s">
        <v>106</v>
      </c>
      <c r="B39" s="22" t="s">
        <v>99</v>
      </c>
      <c r="C39" s="149" t="s">
        <v>438</v>
      </c>
      <c r="D39" s="130">
        <f>nhâncông!G36</f>
        <v>139285</v>
      </c>
      <c r="E39" s="178">
        <f>'[4]vattu-QLthunhan'!$E$82</f>
        <v>19332</v>
      </c>
      <c r="F39" s="168">
        <f>'[2]CCDC-QLthunhan'!E100</f>
        <v>0</v>
      </c>
      <c r="G39" s="168">
        <f>'[3]thietbi-QLthunhan'!E99</f>
        <v>0</v>
      </c>
      <c r="H39" s="168">
        <f>'[3]thietbi-QLthunhan'!F99</f>
        <v>0</v>
      </c>
      <c r="I39" s="168">
        <f>SUM(D39:H39)</f>
        <v>158617</v>
      </c>
      <c r="J39" s="168">
        <f>I39*15%</f>
        <v>23792.55</v>
      </c>
      <c r="K39" s="136">
        <f>I39+J39</f>
        <v>182409.55</v>
      </c>
      <c r="L39" s="275">
        <f t="shared" si="0"/>
        <v>1824.0955</v>
      </c>
    </row>
    <row r="40" spans="1:12" ht="31.5" customHeight="1">
      <c r="A40" s="24" t="s">
        <v>107</v>
      </c>
      <c r="B40" s="22" t="s">
        <v>101</v>
      </c>
      <c r="C40" s="149" t="s">
        <v>438</v>
      </c>
      <c r="D40" s="130">
        <f>nhâncông!G37</f>
        <v>0</v>
      </c>
      <c r="E40" s="178">
        <f>'[4]vattu-QLthunhan'!$E$82</f>
        <v>19332</v>
      </c>
      <c r="F40" s="168">
        <f>'[2]CCDC-QLthunhan'!E103</f>
        <v>0</v>
      </c>
      <c r="G40" s="168">
        <f>'[3]thietbi-QLthunhan'!E102</f>
        <v>0</v>
      </c>
      <c r="H40" s="168">
        <f>'[3]thietbi-QLthunhan'!F102</f>
        <v>0</v>
      </c>
      <c r="I40" s="168">
        <f>SUM(D40:H40)</f>
        <v>19332</v>
      </c>
      <c r="J40" s="168">
        <f>I40*15%</f>
        <v>2899.7999999999997</v>
      </c>
      <c r="K40" s="136">
        <f>I40+J40</f>
        <v>22231.8</v>
      </c>
      <c r="L40" s="275">
        <f t="shared" si="0"/>
        <v>222.31799999999998</v>
      </c>
    </row>
    <row r="41" spans="1:12" ht="21.75" customHeight="1">
      <c r="A41" s="24" t="s">
        <v>23</v>
      </c>
      <c r="B41" s="22" t="s">
        <v>108</v>
      </c>
      <c r="C41" s="149" t="s">
        <v>439</v>
      </c>
      <c r="D41" s="130">
        <f>nhâncông!G38</f>
        <v>0</v>
      </c>
      <c r="E41" s="178">
        <f>'[4]vattu-QLthunhan'!$E$82</f>
        <v>19332</v>
      </c>
      <c r="F41" s="168">
        <f>'[2]CCDC-QLthunhan'!E106</f>
        <v>0</v>
      </c>
      <c r="G41" s="168">
        <f>'[3]thietbi-QLthunhan'!E105</f>
        <v>0</v>
      </c>
      <c r="H41" s="168">
        <f>'[3]thietbi-QLthunhan'!F105</f>
        <v>0</v>
      </c>
      <c r="I41" s="168">
        <f>SUM(D41:H41)</f>
        <v>19332</v>
      </c>
      <c r="J41" s="168">
        <f>I41*15%</f>
        <v>2899.7999999999997</v>
      </c>
      <c r="K41" s="136">
        <f>I41+J41</f>
        <v>22231.8</v>
      </c>
      <c r="L41" s="275">
        <f t="shared" si="0"/>
        <v>222.31799999999998</v>
      </c>
    </row>
    <row r="42" spans="1:12" ht="25.5" customHeight="1">
      <c r="A42" s="24" t="s">
        <v>24</v>
      </c>
      <c r="B42" s="22" t="s">
        <v>60</v>
      </c>
      <c r="C42" s="22"/>
      <c r="D42" s="130"/>
      <c r="E42" s="178"/>
      <c r="F42" s="168"/>
      <c r="G42" s="168"/>
      <c r="H42" s="168"/>
      <c r="I42" s="168"/>
      <c r="J42" s="168"/>
      <c r="K42" s="136"/>
      <c r="L42" s="275"/>
    </row>
    <row r="43" spans="1:12" ht="34.5" customHeight="1">
      <c r="A43" s="24" t="s">
        <v>109</v>
      </c>
      <c r="B43" s="50" t="s">
        <v>62</v>
      </c>
      <c r="C43" s="149" t="s">
        <v>440</v>
      </c>
      <c r="D43" s="130">
        <f>nhâncông!G40</f>
        <v>0</v>
      </c>
      <c r="E43" s="178">
        <f>'[4]vattu-QLthunhan'!$E$82</f>
        <v>19332</v>
      </c>
      <c r="F43" s="168">
        <f>'[2]CCDC-QLthunhan'!E110</f>
        <v>0</v>
      </c>
      <c r="G43" s="168">
        <f>'[3]thietbi-QLthunhan'!E109</f>
        <v>0</v>
      </c>
      <c r="H43" s="168">
        <f>'[3]thietbi-QLthunhan'!F109</f>
        <v>0</v>
      </c>
      <c r="I43" s="168">
        <f aca="true" t="shared" si="7" ref="I43:I51">SUM(D43:H43)</f>
        <v>19332</v>
      </c>
      <c r="J43" s="168">
        <f aca="true" t="shared" si="8" ref="J43:J51">I43*15%</f>
        <v>2899.7999999999997</v>
      </c>
      <c r="K43" s="136">
        <f aca="true" t="shared" si="9" ref="K43:K51">I43+J43</f>
        <v>22231.8</v>
      </c>
      <c r="L43" s="275">
        <f t="shared" si="0"/>
        <v>222.31799999999998</v>
      </c>
    </row>
    <row r="44" spans="1:12" ht="35.25" customHeight="1">
      <c r="A44" s="24" t="s">
        <v>110</v>
      </c>
      <c r="B44" s="50" t="s">
        <v>64</v>
      </c>
      <c r="C44" s="149" t="s">
        <v>440</v>
      </c>
      <c r="D44" s="130">
        <f>nhâncông!G41</f>
        <v>0</v>
      </c>
      <c r="E44" s="178">
        <f>'[4]vattu-QLthunhan'!$E$82</f>
        <v>19332</v>
      </c>
      <c r="F44" s="168">
        <f>'[2]CCDC-QLthunhan'!E113</f>
        <v>0</v>
      </c>
      <c r="G44" s="168">
        <f>'[3]thietbi-QLthunhan'!E112</f>
        <v>0</v>
      </c>
      <c r="H44" s="168">
        <f>'[3]thietbi-QLthunhan'!F112</f>
        <v>0</v>
      </c>
      <c r="I44" s="168">
        <f t="shared" si="7"/>
        <v>19332</v>
      </c>
      <c r="J44" s="168">
        <f t="shared" si="8"/>
        <v>2899.7999999999997</v>
      </c>
      <c r="K44" s="136">
        <f t="shared" si="9"/>
        <v>22231.8</v>
      </c>
      <c r="L44" s="275">
        <f t="shared" si="0"/>
        <v>222.31799999999998</v>
      </c>
    </row>
    <row r="45" spans="1:12" ht="33" customHeight="1">
      <c r="A45" s="24" t="s">
        <v>111</v>
      </c>
      <c r="B45" s="50" t="s">
        <v>66</v>
      </c>
      <c r="C45" s="149" t="s">
        <v>440</v>
      </c>
      <c r="D45" s="130">
        <f>nhâncông!G42</f>
        <v>208928</v>
      </c>
      <c r="E45" s="178">
        <f>'[4]vattu-QLthunhan'!$E$82</f>
        <v>19332</v>
      </c>
      <c r="F45" s="168">
        <f>'[2]CCDC-QLthunhan'!E116</f>
        <v>0</v>
      </c>
      <c r="G45" s="168">
        <f>'[3]thietbi-QLthunhan'!E115</f>
        <v>0</v>
      </c>
      <c r="H45" s="168">
        <f>'[3]thietbi-QLthunhan'!F115</f>
        <v>0</v>
      </c>
      <c r="I45" s="168">
        <f t="shared" si="7"/>
        <v>228260</v>
      </c>
      <c r="J45" s="168">
        <f t="shared" si="8"/>
        <v>34239</v>
      </c>
      <c r="K45" s="136">
        <f t="shared" si="9"/>
        <v>262499</v>
      </c>
      <c r="L45" s="275">
        <f t="shared" si="0"/>
        <v>2624.99</v>
      </c>
    </row>
    <row r="46" spans="1:12" ht="32.25" customHeight="1">
      <c r="A46" s="24" t="s">
        <v>112</v>
      </c>
      <c r="B46" s="50" t="s">
        <v>68</v>
      </c>
      <c r="C46" s="149" t="s">
        <v>440</v>
      </c>
      <c r="D46" s="130">
        <f>nhâncông!G43</f>
        <v>0</v>
      </c>
      <c r="E46" s="178">
        <f>'[4]vattu-QLthunhan'!$E$82</f>
        <v>19332</v>
      </c>
      <c r="F46" s="168">
        <f>'[2]CCDC-QLthunhan'!E119</f>
        <v>0</v>
      </c>
      <c r="G46" s="168">
        <f>'[3]thietbi-QLthunhan'!E118</f>
        <v>0</v>
      </c>
      <c r="H46" s="168">
        <f>'[3]thietbi-QLthunhan'!F118</f>
        <v>0</v>
      </c>
      <c r="I46" s="168">
        <f t="shared" si="7"/>
        <v>19332</v>
      </c>
      <c r="J46" s="168">
        <f t="shared" si="8"/>
        <v>2899.7999999999997</v>
      </c>
      <c r="K46" s="136">
        <f t="shared" si="9"/>
        <v>22231.8</v>
      </c>
      <c r="L46" s="275">
        <f t="shared" si="0"/>
        <v>222.31799999999998</v>
      </c>
    </row>
    <row r="47" spans="1:12" ht="33" customHeight="1">
      <c r="A47" s="24" t="s">
        <v>113</v>
      </c>
      <c r="B47" s="50" t="s">
        <v>70</v>
      </c>
      <c r="C47" s="149" t="s">
        <v>440</v>
      </c>
      <c r="D47" s="130">
        <f>nhâncông!G44</f>
        <v>0</v>
      </c>
      <c r="E47" s="178">
        <f>'[4]vattu-QLthunhan'!$E$82</f>
        <v>19332</v>
      </c>
      <c r="F47" s="168">
        <f>'[2]CCDC-QLthunhan'!E122</f>
        <v>0</v>
      </c>
      <c r="G47" s="168">
        <f>'[3]thietbi-QLthunhan'!E121</f>
        <v>0</v>
      </c>
      <c r="H47" s="168">
        <f>'[3]thietbi-QLthunhan'!F121</f>
        <v>0</v>
      </c>
      <c r="I47" s="168">
        <f t="shared" si="7"/>
        <v>19332</v>
      </c>
      <c r="J47" s="168">
        <f t="shared" si="8"/>
        <v>2899.7999999999997</v>
      </c>
      <c r="K47" s="136">
        <f t="shared" si="9"/>
        <v>22231.8</v>
      </c>
      <c r="L47" s="275">
        <f t="shared" si="0"/>
        <v>222.31799999999998</v>
      </c>
    </row>
    <row r="48" spans="1:12" ht="33.75" customHeight="1">
      <c r="A48" s="24" t="s">
        <v>114</v>
      </c>
      <c r="B48" s="50" t="s">
        <v>115</v>
      </c>
      <c r="C48" s="149" t="s">
        <v>440</v>
      </c>
      <c r="D48" s="130">
        <f>nhâncông!G45</f>
        <v>0</v>
      </c>
      <c r="E48" s="178">
        <f>'[4]vattu-QLthunhan'!$E$82</f>
        <v>19332</v>
      </c>
      <c r="F48" s="168">
        <f>'[2]CCDC-QLthunhan'!E125</f>
        <v>0</v>
      </c>
      <c r="G48" s="168">
        <f>'[3]thietbi-QLthunhan'!E124</f>
        <v>0</v>
      </c>
      <c r="H48" s="168">
        <f>'[3]thietbi-QLthunhan'!F124</f>
        <v>0</v>
      </c>
      <c r="I48" s="168">
        <f t="shared" si="7"/>
        <v>19332</v>
      </c>
      <c r="J48" s="168">
        <f t="shared" si="8"/>
        <v>2899.7999999999997</v>
      </c>
      <c r="K48" s="136">
        <f t="shared" si="9"/>
        <v>22231.8</v>
      </c>
      <c r="L48" s="275">
        <f t="shared" si="0"/>
        <v>222.31799999999998</v>
      </c>
    </row>
    <row r="49" spans="1:12" ht="36" customHeight="1">
      <c r="A49" s="24" t="s">
        <v>116</v>
      </c>
      <c r="B49" s="50" t="s">
        <v>74</v>
      </c>
      <c r="C49" s="149" t="s">
        <v>440</v>
      </c>
      <c r="D49" s="130">
        <f>nhâncông!G46</f>
        <v>435266</v>
      </c>
      <c r="E49" s="178">
        <f>'[4]vattu-QLthunhan'!$E$82</f>
        <v>19332</v>
      </c>
      <c r="F49" s="168">
        <f>'[2]CCDC-QLthunhan'!E128</f>
        <v>0</v>
      </c>
      <c r="G49" s="168">
        <f>'[3]thietbi-QLthunhan'!E127</f>
        <v>0</v>
      </c>
      <c r="H49" s="168">
        <f>'[3]thietbi-QLthunhan'!F127</f>
        <v>0</v>
      </c>
      <c r="I49" s="168">
        <f t="shared" si="7"/>
        <v>454598</v>
      </c>
      <c r="J49" s="168">
        <f t="shared" si="8"/>
        <v>68189.7</v>
      </c>
      <c r="K49" s="136">
        <f t="shared" si="9"/>
        <v>522787.7</v>
      </c>
      <c r="L49" s="275">
        <f t="shared" si="0"/>
        <v>5227.877</v>
      </c>
    </row>
    <row r="50" spans="1:12" ht="30" customHeight="1">
      <c r="A50" s="24" t="s">
        <v>117</v>
      </c>
      <c r="B50" s="50" t="s">
        <v>76</v>
      </c>
      <c r="C50" s="149" t="s">
        <v>441</v>
      </c>
      <c r="D50" s="130">
        <f>nhâncông!G47</f>
        <v>0</v>
      </c>
      <c r="E50" s="178">
        <f>'[4]vattu-QLthunhan'!$E$82</f>
        <v>19332</v>
      </c>
      <c r="F50" s="168">
        <f>'[2]CCDC-QLthunhan'!E131</f>
        <v>0</v>
      </c>
      <c r="G50" s="168">
        <f>'[3]thietbi-QLthunhan'!E130</f>
        <v>0</v>
      </c>
      <c r="H50" s="168">
        <f>'[3]thietbi-QLthunhan'!F130</f>
        <v>0</v>
      </c>
      <c r="I50" s="168">
        <f t="shared" si="7"/>
        <v>19332</v>
      </c>
      <c r="J50" s="168">
        <f t="shared" si="8"/>
        <v>2899.7999999999997</v>
      </c>
      <c r="K50" s="136">
        <f t="shared" si="9"/>
        <v>22231.8</v>
      </c>
      <c r="L50" s="275">
        <f>K50/8</f>
        <v>2778.975</v>
      </c>
    </row>
    <row r="51" spans="1:12" ht="34.5" customHeight="1">
      <c r="A51" s="24" t="s">
        <v>48</v>
      </c>
      <c r="B51" s="50" t="s">
        <v>77</v>
      </c>
      <c r="C51" s="149" t="s">
        <v>440</v>
      </c>
      <c r="D51" s="130">
        <f>nhâncông!G48</f>
        <v>0</v>
      </c>
      <c r="E51" s="178">
        <f>'[4]vattu-QLthunhan'!$E$82</f>
        <v>19332</v>
      </c>
      <c r="F51" s="168">
        <f>'[2]CCDC-QLthunhan'!E134</f>
        <v>0</v>
      </c>
      <c r="G51" s="168">
        <f>'[3]thietbi-QLthunhan'!E133</f>
        <v>0</v>
      </c>
      <c r="H51" s="168">
        <f>'[3]thietbi-QLthunhan'!F133</f>
        <v>0</v>
      </c>
      <c r="I51" s="168">
        <f t="shared" si="7"/>
        <v>19332</v>
      </c>
      <c r="J51" s="168">
        <f t="shared" si="8"/>
        <v>2899.7999999999997</v>
      </c>
      <c r="K51" s="136">
        <f t="shared" si="9"/>
        <v>22231.8</v>
      </c>
      <c r="L51" s="275">
        <f t="shared" si="0"/>
        <v>222.31799999999998</v>
      </c>
    </row>
    <row r="52" spans="1:12" ht="19.5" customHeight="1">
      <c r="A52" s="24" t="s">
        <v>118</v>
      </c>
      <c r="B52" s="22" t="s">
        <v>78</v>
      </c>
      <c r="C52" s="22"/>
      <c r="D52" s="130"/>
      <c r="E52" s="178"/>
      <c r="F52" s="168"/>
      <c r="G52" s="168"/>
      <c r="H52" s="168"/>
      <c r="I52" s="168"/>
      <c r="J52" s="168"/>
      <c r="K52" s="136"/>
      <c r="L52" s="275"/>
    </row>
    <row r="53" spans="1:12" ht="33" customHeight="1">
      <c r="A53" s="24" t="s">
        <v>119</v>
      </c>
      <c r="B53" s="50" t="s">
        <v>80</v>
      </c>
      <c r="C53" s="149" t="s">
        <v>440</v>
      </c>
      <c r="D53" s="130">
        <f>nhâncông!G50</f>
        <v>0</v>
      </c>
      <c r="E53" s="178">
        <f>'[4]vattu-QLthunhan'!$E$82</f>
        <v>19332</v>
      </c>
      <c r="F53" s="168">
        <f>'[2]CCDC-QLthunhan'!E138</f>
        <v>0</v>
      </c>
      <c r="G53" s="168">
        <f>'[3]thietbi-QLthunhan'!E137</f>
        <v>0</v>
      </c>
      <c r="H53" s="168">
        <f>'[3]thietbi-QLthunhan'!F137</f>
        <v>0</v>
      </c>
      <c r="I53" s="168">
        <f>SUM(D53:H53)</f>
        <v>19332</v>
      </c>
      <c r="J53" s="168">
        <f>I53*15%</f>
        <v>2899.7999999999997</v>
      </c>
      <c r="K53" s="136">
        <f>I53+J53</f>
        <v>22231.8</v>
      </c>
      <c r="L53" s="275">
        <f t="shared" si="0"/>
        <v>222.31799999999998</v>
      </c>
    </row>
    <row r="54" spans="1:12" ht="32.25" customHeight="1">
      <c r="A54" s="24" t="s">
        <v>120</v>
      </c>
      <c r="B54" s="50" t="s">
        <v>84</v>
      </c>
      <c r="C54" s="149" t="s">
        <v>440</v>
      </c>
      <c r="D54" s="130">
        <f>nhâncông!G51</f>
        <v>0</v>
      </c>
      <c r="E54" s="178">
        <f>'[4]vattu-QLthunhan'!$E$82</f>
        <v>19332</v>
      </c>
      <c r="F54" s="168">
        <f>'[2]CCDC-QLthunhan'!E141</f>
        <v>0</v>
      </c>
      <c r="G54" s="168">
        <f>'[3]thietbi-QLthunhan'!E140</f>
        <v>0</v>
      </c>
      <c r="H54" s="168">
        <f>'[3]thietbi-QLthunhan'!F140</f>
        <v>0</v>
      </c>
      <c r="I54" s="168">
        <f>SUM(D54:H54)</f>
        <v>19332</v>
      </c>
      <c r="J54" s="168">
        <f>I54*15%</f>
        <v>2899.7999999999997</v>
      </c>
      <c r="K54" s="136">
        <f>I54+J54</f>
        <v>22231.8</v>
      </c>
      <c r="L54" s="275">
        <f t="shared" si="0"/>
        <v>222.31799999999998</v>
      </c>
    </row>
    <row r="55" spans="1:12" ht="34.5" customHeight="1">
      <c r="A55" s="24" t="s">
        <v>123</v>
      </c>
      <c r="B55" s="50" t="s">
        <v>124</v>
      </c>
      <c r="C55" s="149" t="s">
        <v>440</v>
      </c>
      <c r="D55" s="130">
        <f>nhâncông!G52</f>
        <v>156696</v>
      </c>
      <c r="E55" s="178">
        <f>'[4]vattu-QLthunhan'!$E$82</f>
        <v>19332</v>
      </c>
      <c r="F55" s="168">
        <f>'[2]CCDC-QLthunhan'!E144</f>
        <v>0</v>
      </c>
      <c r="G55" s="168">
        <f>'[3]thietbi-QLthunhan'!E143</f>
        <v>0</v>
      </c>
      <c r="H55" s="168">
        <f>'[3]thietbi-QLthunhan'!F143</f>
        <v>0</v>
      </c>
      <c r="I55" s="168">
        <f>SUM(D55:H55)</f>
        <v>176028</v>
      </c>
      <c r="J55" s="168">
        <f>I55*15%</f>
        <v>26404.2</v>
      </c>
      <c r="K55" s="136">
        <f>I55+J55</f>
        <v>202432.2</v>
      </c>
      <c r="L55" s="275">
        <f t="shared" si="0"/>
        <v>2024.3220000000001</v>
      </c>
    </row>
    <row r="56" spans="1:12" ht="33" customHeight="1">
      <c r="A56" s="24" t="s">
        <v>125</v>
      </c>
      <c r="B56" s="50" t="s">
        <v>88</v>
      </c>
      <c r="C56" s="149" t="s">
        <v>440</v>
      </c>
      <c r="D56" s="130">
        <f>nhâncông!G53</f>
        <v>0</v>
      </c>
      <c r="E56" s="178">
        <f>'[4]vattu-QLthunhan'!$E$82</f>
        <v>19332</v>
      </c>
      <c r="F56" s="168">
        <f>'[2]CCDC-QLthunhan'!E147</f>
        <v>0</v>
      </c>
      <c r="G56" s="168">
        <f>'[3]thietbi-QLthunhan'!E146</f>
        <v>0</v>
      </c>
      <c r="H56" s="168">
        <f>'[3]thietbi-QLthunhan'!F146</f>
        <v>0</v>
      </c>
      <c r="I56" s="168">
        <f>SUM(D56:H56)</f>
        <v>19332</v>
      </c>
      <c r="J56" s="168">
        <f>I56*15%</f>
        <v>2899.7999999999997</v>
      </c>
      <c r="K56" s="136">
        <f>I56+J56</f>
        <v>22231.8</v>
      </c>
      <c r="L56" s="275">
        <f t="shared" si="0"/>
        <v>222.31799999999998</v>
      </c>
    </row>
    <row r="57" spans="1:12" ht="33" customHeight="1">
      <c r="A57" s="24" t="s">
        <v>126</v>
      </c>
      <c r="B57" s="22" t="s">
        <v>90</v>
      </c>
      <c r="C57" s="149" t="s">
        <v>442</v>
      </c>
      <c r="D57" s="130">
        <f>nhâncông!G54</f>
        <v>0</v>
      </c>
      <c r="E57" s="178">
        <f>'[4]vattu-QLthunhan'!$E$82</f>
        <v>19332</v>
      </c>
      <c r="F57" s="168">
        <f>'[2]CCDC-QLthunhan'!E150</f>
        <v>0</v>
      </c>
      <c r="G57" s="168">
        <f>'[3]thietbi-QLthunhan'!E149</f>
        <v>0</v>
      </c>
      <c r="H57" s="168">
        <f>'[3]thietbi-QLthunhan'!F149</f>
        <v>0</v>
      </c>
      <c r="I57" s="168">
        <f>SUM(D57:H57)</f>
        <v>19332</v>
      </c>
      <c r="J57" s="168">
        <f>I57*15%</f>
        <v>2899.7999999999997</v>
      </c>
      <c r="K57" s="136">
        <f>I57+J57</f>
        <v>22231.8</v>
      </c>
      <c r="L57" s="275">
        <f t="shared" si="0"/>
        <v>222.31799999999998</v>
      </c>
    </row>
    <row r="58" spans="1:12" ht="20.25" customHeight="1">
      <c r="A58" s="24" t="s">
        <v>127</v>
      </c>
      <c r="B58" s="50" t="s">
        <v>92</v>
      </c>
      <c r="C58" s="50"/>
      <c r="D58" s="130"/>
      <c r="E58" s="178"/>
      <c r="F58" s="168"/>
      <c r="G58" s="168"/>
      <c r="H58" s="168"/>
      <c r="I58" s="168"/>
      <c r="J58" s="168"/>
      <c r="K58" s="136"/>
      <c r="L58" s="275"/>
    </row>
    <row r="59" spans="1:12" ht="33" customHeight="1">
      <c r="A59" s="24" t="s">
        <v>128</v>
      </c>
      <c r="B59" s="50" t="s">
        <v>129</v>
      </c>
      <c r="C59" s="149" t="s">
        <v>443</v>
      </c>
      <c r="D59" s="130">
        <f>nhâncông!G56</f>
        <v>0</v>
      </c>
      <c r="E59" s="178">
        <f>'[4]vattu-QLthunhan'!$E$82</f>
        <v>19332</v>
      </c>
      <c r="F59" s="168">
        <f>'[2]CCDC-QLthunhan'!E153</f>
        <v>0</v>
      </c>
      <c r="G59" s="168">
        <f>'[3]thietbi-QLthunhan'!E152</f>
        <v>0</v>
      </c>
      <c r="H59" s="168">
        <f>'[3]thietbi-QLthunhan'!F152</f>
        <v>0</v>
      </c>
      <c r="I59" s="168">
        <f>SUM(D59:H59)</f>
        <v>19332</v>
      </c>
      <c r="J59" s="168">
        <f>I59*15%</f>
        <v>2899.7999999999997</v>
      </c>
      <c r="K59" s="136">
        <f>I59+J59</f>
        <v>22231.8</v>
      </c>
      <c r="L59" s="275">
        <f>K59</f>
        <v>22231.8</v>
      </c>
    </row>
    <row r="60" spans="1:12" ht="34.5" customHeight="1">
      <c r="A60" s="24" t="s">
        <v>130</v>
      </c>
      <c r="B60" s="50" t="s">
        <v>131</v>
      </c>
      <c r="C60" s="149" t="s">
        <v>443</v>
      </c>
      <c r="D60" s="130">
        <f>nhâncông!G57</f>
        <v>0</v>
      </c>
      <c r="E60" s="178">
        <f>'[4]vattu-QLthunhan'!$E$82</f>
        <v>19332</v>
      </c>
      <c r="F60" s="168">
        <f>'[2]CCDC-QLthunhan'!E156</f>
        <v>0</v>
      </c>
      <c r="G60" s="168">
        <f>'[3]thietbi-QLthunhan'!E155</f>
        <v>0</v>
      </c>
      <c r="H60" s="168">
        <f>'[3]thietbi-QLthunhan'!F155</f>
        <v>0</v>
      </c>
      <c r="I60" s="168">
        <f>SUM(D60:H60)</f>
        <v>19332</v>
      </c>
      <c r="J60" s="168">
        <f>I60*15%</f>
        <v>2899.7999999999997</v>
      </c>
      <c r="K60" s="136">
        <f>I60+J60</f>
        <v>22231.8</v>
      </c>
      <c r="L60" s="275">
        <f>K60</f>
        <v>22231.8</v>
      </c>
    </row>
    <row r="61" spans="1:12" ht="33.75" customHeight="1">
      <c r="A61" s="24" t="s">
        <v>132</v>
      </c>
      <c r="B61" s="50" t="s">
        <v>133</v>
      </c>
      <c r="C61" s="149" t="s">
        <v>443</v>
      </c>
      <c r="D61" s="130">
        <f>nhâncông!G58</f>
        <v>69643</v>
      </c>
      <c r="E61" s="178">
        <f>'[4]vattu-QLthunhan'!$E$82</f>
        <v>19332</v>
      </c>
      <c r="F61" s="168">
        <f>'[2]CCDC-QLthunhan'!E159</f>
        <v>0</v>
      </c>
      <c r="G61" s="168">
        <f>'[3]thietbi-QLthunhan'!E158</f>
        <v>0</v>
      </c>
      <c r="H61" s="168">
        <f>'[3]thietbi-QLthunhan'!F158</f>
        <v>0</v>
      </c>
      <c r="I61" s="168">
        <f>SUM(D61:H61)</f>
        <v>88975</v>
      </c>
      <c r="J61" s="168">
        <f>I61*15%</f>
        <v>13346.25</v>
      </c>
      <c r="K61" s="136">
        <f>I61+J61</f>
        <v>102321.25</v>
      </c>
      <c r="L61" s="275">
        <f>K61</f>
        <v>102321.25</v>
      </c>
    </row>
    <row r="62" spans="1:12" ht="21" customHeight="1">
      <c r="A62" s="152">
        <v>3</v>
      </c>
      <c r="B62" s="21" t="s">
        <v>134</v>
      </c>
      <c r="C62" s="50"/>
      <c r="D62" s="130"/>
      <c r="E62" s="178"/>
      <c r="F62" s="168"/>
      <c r="G62" s="168"/>
      <c r="H62" s="168"/>
      <c r="I62" s="168"/>
      <c r="J62" s="168"/>
      <c r="K62" s="136"/>
      <c r="L62" s="275"/>
    </row>
    <row r="63" spans="1:12" ht="19.5" customHeight="1">
      <c r="A63" s="24" t="s">
        <v>40</v>
      </c>
      <c r="B63" s="50" t="s">
        <v>135</v>
      </c>
      <c r="C63" s="50"/>
      <c r="D63" s="130"/>
      <c r="E63" s="178"/>
      <c r="F63" s="168"/>
      <c r="G63" s="168"/>
      <c r="H63" s="168"/>
      <c r="I63" s="168"/>
      <c r="J63" s="168"/>
      <c r="K63" s="136"/>
      <c r="L63" s="275"/>
    </row>
    <row r="64" spans="1:12" ht="21.75" customHeight="1">
      <c r="A64" s="24" t="s">
        <v>136</v>
      </c>
      <c r="B64" s="50" t="s">
        <v>94</v>
      </c>
      <c r="C64" s="148" t="s">
        <v>444</v>
      </c>
      <c r="D64" s="130">
        <f>nhâncông!G61</f>
        <v>69643</v>
      </c>
      <c r="E64" s="178">
        <f>'[4]vattu-QLthunhan'!E$156</f>
        <v>105094.8</v>
      </c>
      <c r="F64" s="168">
        <f>'[2]CCDC-QLthunhan'!E164</f>
        <v>0</v>
      </c>
      <c r="G64" s="168">
        <f>'[3]thietbi-QLthunhan'!E163</f>
        <v>0</v>
      </c>
      <c r="H64" s="168">
        <f>'[3]thietbi-QLthunhan'!F163</f>
        <v>0</v>
      </c>
      <c r="I64" s="168">
        <f>SUM(D64:H64)</f>
        <v>174737.8</v>
      </c>
      <c r="J64" s="168">
        <f>I64*15%</f>
        <v>26210.67</v>
      </c>
      <c r="K64" s="136">
        <f>I64+J64</f>
        <v>200948.46999999997</v>
      </c>
      <c r="L64" s="275">
        <f>K64</f>
        <v>200948.46999999997</v>
      </c>
    </row>
    <row r="65" spans="1:12" ht="21.75" customHeight="1">
      <c r="A65" s="24" t="s">
        <v>139</v>
      </c>
      <c r="B65" s="50" t="s">
        <v>140</v>
      </c>
      <c r="C65" s="148" t="s">
        <v>444</v>
      </c>
      <c r="D65" s="130">
        <f>nhâncông!G62</f>
        <v>0</v>
      </c>
      <c r="E65" s="178">
        <f>'[4]vattu-QLthunhan'!E$156</f>
        <v>105094.8</v>
      </c>
      <c r="F65" s="168">
        <f>'[2]CCDC-QLthunhan'!E167</f>
        <v>0</v>
      </c>
      <c r="G65" s="168">
        <f>'[3]thietbi-QLthunhan'!E166</f>
        <v>0</v>
      </c>
      <c r="H65" s="168">
        <f>'[3]thietbi-QLthunhan'!F166</f>
        <v>0</v>
      </c>
      <c r="I65" s="168">
        <f>SUM(D65:H65)</f>
        <v>105094.8</v>
      </c>
      <c r="J65" s="168">
        <f>I65*15%</f>
        <v>15764.22</v>
      </c>
      <c r="K65" s="136">
        <f>I65+J65</f>
        <v>120859.02</v>
      </c>
      <c r="L65" s="275">
        <f aca="true" t="shared" si="10" ref="L65:L82">K65</f>
        <v>120859.02</v>
      </c>
    </row>
    <row r="66" spans="1:12" ht="19.5" customHeight="1">
      <c r="A66" s="24" t="s">
        <v>141</v>
      </c>
      <c r="B66" s="50" t="s">
        <v>60</v>
      </c>
      <c r="C66" s="148"/>
      <c r="D66" s="130"/>
      <c r="E66" s="178"/>
      <c r="F66" s="168"/>
      <c r="G66" s="168"/>
      <c r="H66" s="168"/>
      <c r="I66" s="168"/>
      <c r="J66" s="168"/>
      <c r="K66" s="136"/>
      <c r="L66" s="275"/>
    </row>
    <row r="67" spans="1:12" ht="30" customHeight="1">
      <c r="A67" s="24" t="s">
        <v>142</v>
      </c>
      <c r="B67" s="50" t="s">
        <v>62</v>
      </c>
      <c r="C67" s="148" t="s">
        <v>444</v>
      </c>
      <c r="D67" s="130">
        <f>nhâncông!G64</f>
        <v>0</v>
      </c>
      <c r="E67" s="178">
        <f>'[4]vattu-QLthunhan'!E$156</f>
        <v>105094.8</v>
      </c>
      <c r="F67" s="168">
        <f>'[2]CCDC-QLthunhan'!E171</f>
        <v>0</v>
      </c>
      <c r="G67" s="168">
        <f>'[3]thietbi-QLthunhan'!E170</f>
        <v>0</v>
      </c>
      <c r="H67" s="168">
        <f>'[3]thietbi-QLthunhan'!F170</f>
        <v>0</v>
      </c>
      <c r="I67" s="168">
        <f aca="true" t="shared" si="11" ref="I67:I75">SUM(D67:H67)</f>
        <v>105094.8</v>
      </c>
      <c r="J67" s="168">
        <f aca="true" t="shared" si="12" ref="J67:J75">I67*15%</f>
        <v>15764.22</v>
      </c>
      <c r="K67" s="136">
        <f aca="true" t="shared" si="13" ref="K67:K75">I67+J67</f>
        <v>120859.02</v>
      </c>
      <c r="L67" s="275">
        <f t="shared" si="10"/>
        <v>120859.02</v>
      </c>
    </row>
    <row r="68" spans="1:12" ht="31.5" customHeight="1">
      <c r="A68" s="24" t="s">
        <v>143</v>
      </c>
      <c r="B68" s="50" t="s">
        <v>64</v>
      </c>
      <c r="C68" s="148" t="s">
        <v>444</v>
      </c>
      <c r="D68" s="130">
        <f>nhâncông!G65</f>
        <v>0</v>
      </c>
      <c r="E68" s="178">
        <f>'[4]vattu-QLthunhan'!E$156</f>
        <v>105094.8</v>
      </c>
      <c r="F68" s="168">
        <f>'[2]CCDC-QLthunhan'!E174</f>
        <v>0</v>
      </c>
      <c r="G68" s="168">
        <f>'[3]thietbi-QLthunhan'!E173</f>
        <v>0</v>
      </c>
      <c r="H68" s="168">
        <f>'[3]thietbi-QLthunhan'!F173</f>
        <v>0</v>
      </c>
      <c r="I68" s="168">
        <f t="shared" si="11"/>
        <v>105094.8</v>
      </c>
      <c r="J68" s="168">
        <f t="shared" si="12"/>
        <v>15764.22</v>
      </c>
      <c r="K68" s="136">
        <f t="shared" si="13"/>
        <v>120859.02</v>
      </c>
      <c r="L68" s="275">
        <f t="shared" si="10"/>
        <v>120859.02</v>
      </c>
    </row>
    <row r="69" spans="1:12" ht="34.5" customHeight="1">
      <c r="A69" s="24" t="s">
        <v>144</v>
      </c>
      <c r="B69" s="50" t="s">
        <v>66</v>
      </c>
      <c r="C69" s="148" t="s">
        <v>444</v>
      </c>
      <c r="D69" s="130">
        <f>nhâncông!G66</f>
        <v>0</v>
      </c>
      <c r="E69" s="178">
        <f>'[4]vattu-QLthunhan'!E$156</f>
        <v>105094.8</v>
      </c>
      <c r="F69" s="168">
        <f>'[2]CCDC-QLthunhan'!E177</f>
        <v>0</v>
      </c>
      <c r="G69" s="168">
        <f>'[3]thietbi-QLthunhan'!E176</f>
        <v>0</v>
      </c>
      <c r="H69" s="168">
        <f>'[3]thietbi-QLthunhan'!F176</f>
        <v>0</v>
      </c>
      <c r="I69" s="168">
        <f t="shared" si="11"/>
        <v>105094.8</v>
      </c>
      <c r="J69" s="168">
        <f t="shared" si="12"/>
        <v>15764.22</v>
      </c>
      <c r="K69" s="136">
        <f t="shared" si="13"/>
        <v>120859.02</v>
      </c>
      <c r="L69" s="275">
        <f t="shared" si="10"/>
        <v>120859.02</v>
      </c>
    </row>
    <row r="70" spans="1:12" ht="18" customHeight="1">
      <c r="A70" s="24" t="s">
        <v>145</v>
      </c>
      <c r="B70" s="50" t="s">
        <v>68</v>
      </c>
      <c r="C70" s="148" t="s">
        <v>444</v>
      </c>
      <c r="D70" s="130">
        <f>nhâncông!G67</f>
        <v>700673</v>
      </c>
      <c r="E70" s="178">
        <f>'[4]vattu-QLthunhan'!E$156</f>
        <v>105094.8</v>
      </c>
      <c r="F70" s="168">
        <f>'[2]CCDC-QLthunhan'!E180</f>
        <v>0</v>
      </c>
      <c r="G70" s="168">
        <f>'[3]thietbi-QLthunhan'!E179</f>
        <v>0</v>
      </c>
      <c r="H70" s="168">
        <f>'[3]thietbi-QLthunhan'!F179</f>
        <v>0</v>
      </c>
      <c r="I70" s="168">
        <f t="shared" si="11"/>
        <v>805767.8</v>
      </c>
      <c r="J70" s="168">
        <f t="shared" si="12"/>
        <v>120865.17</v>
      </c>
      <c r="K70" s="136">
        <f t="shared" si="13"/>
        <v>926632.9700000001</v>
      </c>
      <c r="L70" s="275">
        <f t="shared" si="10"/>
        <v>926632.9700000001</v>
      </c>
    </row>
    <row r="71" spans="1:12" ht="18" customHeight="1">
      <c r="A71" s="24" t="s">
        <v>146</v>
      </c>
      <c r="B71" s="50" t="s">
        <v>70</v>
      </c>
      <c r="C71" s="148" t="s">
        <v>444</v>
      </c>
      <c r="D71" s="130">
        <f>nhâncông!G68</f>
        <v>0</v>
      </c>
      <c r="E71" s="178">
        <f>'[4]vattu-QLthunhan'!E$156</f>
        <v>105094.8</v>
      </c>
      <c r="F71" s="168">
        <f>'[2]CCDC-QLthunhan'!E183</f>
        <v>0</v>
      </c>
      <c r="G71" s="168">
        <f>'[3]thietbi-QLthunhan'!E182</f>
        <v>0</v>
      </c>
      <c r="H71" s="168">
        <f>'[3]thietbi-QLthunhan'!F182</f>
        <v>0</v>
      </c>
      <c r="I71" s="168">
        <f t="shared" si="11"/>
        <v>105094.8</v>
      </c>
      <c r="J71" s="168">
        <f t="shared" si="12"/>
        <v>15764.22</v>
      </c>
      <c r="K71" s="136">
        <f t="shared" si="13"/>
        <v>120859.02</v>
      </c>
      <c r="L71" s="275">
        <f t="shared" si="10"/>
        <v>120859.02</v>
      </c>
    </row>
    <row r="72" spans="1:12" ht="18.75" customHeight="1">
      <c r="A72" s="24" t="s">
        <v>147</v>
      </c>
      <c r="B72" s="50" t="s">
        <v>148</v>
      </c>
      <c r="C72" s="148" t="s">
        <v>444</v>
      </c>
      <c r="D72" s="130">
        <f>nhâncông!G69</f>
        <v>0</v>
      </c>
      <c r="E72" s="178">
        <f>'[4]vattu-QLthunhan'!E$156</f>
        <v>105094.8</v>
      </c>
      <c r="F72" s="168">
        <f>'[2]CCDC-QLthunhan'!E186</f>
        <v>0</v>
      </c>
      <c r="G72" s="168">
        <f>'[3]thietbi-QLthunhan'!E185</f>
        <v>0</v>
      </c>
      <c r="H72" s="168">
        <f>'[3]thietbi-QLthunhan'!F185</f>
        <v>0</v>
      </c>
      <c r="I72" s="168">
        <f t="shared" si="11"/>
        <v>105094.8</v>
      </c>
      <c r="J72" s="168">
        <f t="shared" si="12"/>
        <v>15764.22</v>
      </c>
      <c r="K72" s="136">
        <f t="shared" si="13"/>
        <v>120859.02</v>
      </c>
      <c r="L72" s="275">
        <f t="shared" si="10"/>
        <v>120859.02</v>
      </c>
    </row>
    <row r="73" spans="1:12" ht="18.75" customHeight="1">
      <c r="A73" s="24" t="s">
        <v>149</v>
      </c>
      <c r="B73" s="22" t="s">
        <v>74</v>
      </c>
      <c r="C73" s="148" t="s">
        <v>444</v>
      </c>
      <c r="D73" s="130">
        <f>nhâncông!G70</f>
        <v>849300</v>
      </c>
      <c r="E73" s="178">
        <f>'[4]vattu-QLthunhan'!E$156</f>
        <v>105094.8</v>
      </c>
      <c r="F73" s="168">
        <f>'[2]CCDC-QLthunhan'!E189</f>
        <v>0</v>
      </c>
      <c r="G73" s="168">
        <f>'[3]thietbi-QLthunhan'!E188</f>
        <v>0</v>
      </c>
      <c r="H73" s="168">
        <f>'[3]thietbi-QLthunhan'!F188</f>
        <v>0</v>
      </c>
      <c r="I73" s="168">
        <f t="shared" si="11"/>
        <v>954394.8</v>
      </c>
      <c r="J73" s="168">
        <f t="shared" si="12"/>
        <v>143159.22</v>
      </c>
      <c r="K73" s="136">
        <f t="shared" si="13"/>
        <v>1097554.02</v>
      </c>
      <c r="L73" s="275">
        <f t="shared" si="10"/>
        <v>1097554.02</v>
      </c>
    </row>
    <row r="74" spans="1:12" ht="19.5" customHeight="1">
      <c r="A74" s="24" t="s">
        <v>150</v>
      </c>
      <c r="B74" s="22" t="s">
        <v>76</v>
      </c>
      <c r="C74" s="148" t="s">
        <v>444</v>
      </c>
      <c r="D74" s="130">
        <f>nhâncông!G71</f>
        <v>0</v>
      </c>
      <c r="E74" s="178">
        <f>'[4]vattu-QLthunhan'!E$156</f>
        <v>105094.8</v>
      </c>
      <c r="F74" s="168">
        <f>'[2]CCDC-QLthunhan'!E192</f>
        <v>0</v>
      </c>
      <c r="G74" s="168">
        <f>'[3]thietbi-QLthunhan'!E191</f>
        <v>0</v>
      </c>
      <c r="H74" s="168">
        <f>'[3]thietbi-QLthunhan'!F191</f>
        <v>0</v>
      </c>
      <c r="I74" s="168">
        <f t="shared" si="11"/>
        <v>105094.8</v>
      </c>
      <c r="J74" s="168">
        <f t="shared" si="12"/>
        <v>15764.22</v>
      </c>
      <c r="K74" s="136">
        <f t="shared" si="13"/>
        <v>120859.02</v>
      </c>
      <c r="L74" s="275">
        <f t="shared" si="10"/>
        <v>120859.02</v>
      </c>
    </row>
    <row r="75" spans="1:12" ht="21.75" customHeight="1">
      <c r="A75" s="24" t="s">
        <v>151</v>
      </c>
      <c r="B75" s="22" t="s">
        <v>77</v>
      </c>
      <c r="C75" s="148" t="s">
        <v>444</v>
      </c>
      <c r="D75" s="130">
        <f>nhâncông!G72</f>
        <v>0</v>
      </c>
      <c r="E75" s="178">
        <f>'[4]vattu-QLthunhan'!E$156</f>
        <v>105094.8</v>
      </c>
      <c r="F75" s="168">
        <f>'[2]CCDC-QLthunhan'!E195</f>
        <v>0</v>
      </c>
      <c r="G75" s="168">
        <f>'[3]thietbi-QLthunhan'!E194</f>
        <v>0</v>
      </c>
      <c r="H75" s="168">
        <f>'[3]thietbi-QLthunhan'!F194</f>
        <v>0</v>
      </c>
      <c r="I75" s="168">
        <f t="shared" si="11"/>
        <v>105094.8</v>
      </c>
      <c r="J75" s="168">
        <f t="shared" si="12"/>
        <v>15764.22</v>
      </c>
      <c r="K75" s="136">
        <f t="shared" si="13"/>
        <v>120859.02</v>
      </c>
      <c r="L75" s="275">
        <f t="shared" si="10"/>
        <v>120859.02</v>
      </c>
    </row>
    <row r="76" spans="1:12" ht="20.25" customHeight="1">
      <c r="A76" s="24" t="s">
        <v>152</v>
      </c>
      <c r="B76" s="22" t="s">
        <v>78</v>
      </c>
      <c r="C76" s="148"/>
      <c r="D76" s="130"/>
      <c r="E76" s="178"/>
      <c r="F76" s="168"/>
      <c r="G76" s="168"/>
      <c r="H76" s="168"/>
      <c r="I76" s="168"/>
      <c r="J76" s="168"/>
      <c r="K76" s="136"/>
      <c r="L76" s="275"/>
    </row>
    <row r="77" spans="1:12" ht="30" customHeight="1">
      <c r="A77" s="24" t="s">
        <v>153</v>
      </c>
      <c r="B77" s="50" t="s">
        <v>80</v>
      </c>
      <c r="C77" s="148" t="s">
        <v>444</v>
      </c>
      <c r="D77" s="130">
        <f>nhâncông!G74</f>
        <v>0</v>
      </c>
      <c r="E77" s="178">
        <f>'[4]vattu-QLthunhan'!E$156</f>
        <v>105094.8</v>
      </c>
      <c r="F77" s="168">
        <f>'[2]CCDC-QLthunhan'!E199</f>
        <v>0</v>
      </c>
      <c r="G77" s="168">
        <f>'[3]thietbi-QLthunhan'!E198</f>
        <v>0</v>
      </c>
      <c r="H77" s="168">
        <f>'[3]thietbi-QLthunhan'!F198</f>
        <v>0</v>
      </c>
      <c r="I77" s="168">
        <f aca="true" t="shared" si="14" ref="I77:I82">SUM(D77:H77)</f>
        <v>105094.8</v>
      </c>
      <c r="J77" s="168">
        <f aca="true" t="shared" si="15" ref="J77:J82">I77*15%</f>
        <v>15764.22</v>
      </c>
      <c r="K77" s="136">
        <f aca="true" t="shared" si="16" ref="K77:K82">I77+J77</f>
        <v>120859.02</v>
      </c>
      <c r="L77" s="275">
        <f t="shared" si="10"/>
        <v>120859.02</v>
      </c>
    </row>
    <row r="78" spans="1:12" ht="33" customHeight="1">
      <c r="A78" s="24" t="s">
        <v>154</v>
      </c>
      <c r="B78" s="50" t="s">
        <v>84</v>
      </c>
      <c r="C78" s="148" t="s">
        <v>444</v>
      </c>
      <c r="D78" s="130">
        <f>nhâncông!G75</f>
        <v>0</v>
      </c>
      <c r="E78" s="178">
        <f>'[4]vattu-QLthunhan'!E$156</f>
        <v>105094.8</v>
      </c>
      <c r="F78" s="168">
        <f>'[2]CCDC-QLthunhan'!E202</f>
        <v>0</v>
      </c>
      <c r="G78" s="168">
        <f>'[3]thietbi-QLthunhan'!E201</f>
        <v>0</v>
      </c>
      <c r="H78" s="168">
        <f>'[3]thietbi-QLthunhan'!F201</f>
        <v>0</v>
      </c>
      <c r="I78" s="168">
        <f t="shared" si="14"/>
        <v>105094.8</v>
      </c>
      <c r="J78" s="168">
        <f t="shared" si="15"/>
        <v>15764.22</v>
      </c>
      <c r="K78" s="136">
        <f t="shared" si="16"/>
        <v>120859.02</v>
      </c>
      <c r="L78" s="275">
        <f t="shared" si="10"/>
        <v>120859.02</v>
      </c>
    </row>
    <row r="79" spans="1:12" ht="18.75" customHeight="1">
      <c r="A79" s="24" t="s">
        <v>155</v>
      </c>
      <c r="B79" s="50" t="s">
        <v>124</v>
      </c>
      <c r="C79" s="148" t="s">
        <v>444</v>
      </c>
      <c r="D79" s="130">
        <f>nhâncông!G76</f>
        <v>0</v>
      </c>
      <c r="E79" s="178">
        <f>'[4]vattu-QLthunhan'!E$156</f>
        <v>105094.8</v>
      </c>
      <c r="F79" s="168">
        <f>'[2]CCDC-QLthunhan'!E205</f>
        <v>0</v>
      </c>
      <c r="G79" s="168">
        <f>'[3]thietbi-QLthunhan'!E204</f>
        <v>0</v>
      </c>
      <c r="H79" s="168">
        <f>'[3]thietbi-QLthunhan'!F204</f>
        <v>0</v>
      </c>
      <c r="I79" s="168">
        <f t="shared" si="14"/>
        <v>105094.8</v>
      </c>
      <c r="J79" s="168">
        <f t="shared" si="15"/>
        <v>15764.22</v>
      </c>
      <c r="K79" s="136">
        <f t="shared" si="16"/>
        <v>120859.02</v>
      </c>
      <c r="L79" s="275">
        <f t="shared" si="10"/>
        <v>120859.02</v>
      </c>
    </row>
    <row r="80" spans="1:12" ht="30" customHeight="1">
      <c r="A80" s="24" t="s">
        <v>156</v>
      </c>
      <c r="B80" s="50" t="s">
        <v>88</v>
      </c>
      <c r="C80" s="148" t="s">
        <v>444</v>
      </c>
      <c r="D80" s="130">
        <f>nhâncông!G77</f>
        <v>318488</v>
      </c>
      <c r="E80" s="178">
        <f>'[4]vattu-QLthunhan'!E$156</f>
        <v>105094.8</v>
      </c>
      <c r="F80" s="168">
        <f>'[2]CCDC-QLthunhan'!E208</f>
        <v>0</v>
      </c>
      <c r="G80" s="168">
        <f>'[3]thietbi-QLthunhan'!E207</f>
        <v>0</v>
      </c>
      <c r="H80" s="168">
        <f>'[3]thietbi-QLthunhan'!F207</f>
        <v>0</v>
      </c>
      <c r="I80" s="168">
        <f t="shared" si="14"/>
        <v>423582.8</v>
      </c>
      <c r="J80" s="168">
        <f t="shared" si="15"/>
        <v>63537.42</v>
      </c>
      <c r="K80" s="136">
        <f t="shared" si="16"/>
        <v>487120.22</v>
      </c>
      <c r="L80" s="275">
        <f t="shared" si="10"/>
        <v>487120.22</v>
      </c>
    </row>
    <row r="81" spans="1:12" ht="18.75" customHeight="1">
      <c r="A81" s="24" t="s">
        <v>157</v>
      </c>
      <c r="B81" s="22" t="s">
        <v>90</v>
      </c>
      <c r="C81" s="148" t="s">
        <v>444</v>
      </c>
      <c r="D81" s="130">
        <f>nhâncông!G78</f>
        <v>0</v>
      </c>
      <c r="E81" s="178">
        <f>'[4]vattu-QLthunhan'!E$156</f>
        <v>105094.8</v>
      </c>
      <c r="F81" s="168">
        <f>'[2]CCDC-QLthunhan'!E211</f>
        <v>0</v>
      </c>
      <c r="G81" s="168">
        <f>'[3]thietbi-QLthunhan'!E210</f>
        <v>0</v>
      </c>
      <c r="H81" s="168">
        <f>'[3]thietbi-QLthunhan'!F210</f>
        <v>0</v>
      </c>
      <c r="I81" s="168">
        <f t="shared" si="14"/>
        <v>105094.8</v>
      </c>
      <c r="J81" s="168">
        <f t="shared" si="15"/>
        <v>15764.22</v>
      </c>
      <c r="K81" s="136">
        <f t="shared" si="16"/>
        <v>120859.02</v>
      </c>
      <c r="L81" s="275">
        <f t="shared" si="10"/>
        <v>120859.02</v>
      </c>
    </row>
    <row r="82" spans="1:12" ht="22.5" customHeight="1">
      <c r="A82" s="24" t="s">
        <v>158</v>
      </c>
      <c r="B82" s="50" t="s">
        <v>92</v>
      </c>
      <c r="C82" s="148" t="s">
        <v>444</v>
      </c>
      <c r="D82" s="130">
        <f>nhâncông!G79</f>
        <v>0</v>
      </c>
      <c r="E82" s="178">
        <f>'[4]vattu-QLthunhan'!E$156</f>
        <v>105094.8</v>
      </c>
      <c r="F82" s="168">
        <f>'[2]CCDC-QLthunhan'!E214</f>
        <v>0</v>
      </c>
      <c r="G82" s="168">
        <f>'[3]thietbi-QLthunhan'!E213</f>
        <v>0</v>
      </c>
      <c r="H82" s="168">
        <f>'[3]thietbi-QLthunhan'!F213</f>
        <v>0</v>
      </c>
      <c r="I82" s="168">
        <f t="shared" si="14"/>
        <v>105094.8</v>
      </c>
      <c r="J82" s="168">
        <f t="shared" si="15"/>
        <v>15764.22</v>
      </c>
      <c r="K82" s="136">
        <f t="shared" si="16"/>
        <v>120859.02</v>
      </c>
      <c r="L82" s="275">
        <f t="shared" si="10"/>
        <v>120859.02</v>
      </c>
    </row>
    <row r="83" spans="1:12" ht="21.75" customHeight="1">
      <c r="A83" s="24" t="s">
        <v>41</v>
      </c>
      <c r="B83" s="22" t="s">
        <v>159</v>
      </c>
      <c r="C83" s="148"/>
      <c r="D83" s="130"/>
      <c r="E83" s="178">
        <f>'[4]vattu-QLthunhan'!E$156</f>
        <v>105094.8</v>
      </c>
      <c r="F83" s="168"/>
      <c r="G83" s="168"/>
      <c r="H83" s="168"/>
      <c r="I83" s="168"/>
      <c r="J83" s="168"/>
      <c r="K83" s="136"/>
      <c r="L83" s="275"/>
    </row>
    <row r="84" spans="1:12" ht="30.75" customHeight="1">
      <c r="A84" s="24" t="s">
        <v>160</v>
      </c>
      <c r="B84" s="50" t="s">
        <v>94</v>
      </c>
      <c r="C84" s="149" t="s">
        <v>438</v>
      </c>
      <c r="D84" s="130">
        <f>nhâncông!G81</f>
        <v>0</v>
      </c>
      <c r="E84" s="178">
        <f>'[4]vattu-QLthunhan'!E$156</f>
        <v>105094.8</v>
      </c>
      <c r="F84" s="168">
        <f>'[2]CCDC-QLthunhan'!E218</f>
        <v>0</v>
      </c>
      <c r="G84" s="168">
        <f>'[3]thietbi-QLthunhan'!E217</f>
        <v>0</v>
      </c>
      <c r="H84" s="168">
        <f>'[3]thietbi-QLthunhan'!F217</f>
        <v>0</v>
      </c>
      <c r="I84" s="168">
        <f>SUM(D84:H84)</f>
        <v>105094.8</v>
      </c>
      <c r="J84" s="168">
        <f>I84*15%</f>
        <v>15764.22</v>
      </c>
      <c r="K84" s="136">
        <f>I84+J84</f>
        <v>120859.02</v>
      </c>
      <c r="L84" s="275">
        <f aca="true" t="shared" si="17" ref="L84:L139">K84/100</f>
        <v>1208.5902</v>
      </c>
    </row>
    <row r="85" spans="1:12" ht="22.5" customHeight="1">
      <c r="A85" s="24" t="s">
        <v>161</v>
      </c>
      <c r="B85" s="50" t="s">
        <v>108</v>
      </c>
      <c r="C85" s="149" t="s">
        <v>439</v>
      </c>
      <c r="D85" s="130">
        <f>nhâncông!G82</f>
        <v>0</v>
      </c>
      <c r="E85" s="178">
        <f>'[4]vattu-QLthunhan'!E$156</f>
        <v>105094.8</v>
      </c>
      <c r="F85" s="168">
        <f>'[2]CCDC-QLthunhan'!E221</f>
        <v>0</v>
      </c>
      <c r="G85" s="168">
        <f>'[3]thietbi-QLthunhan'!E220</f>
        <v>0</v>
      </c>
      <c r="H85" s="168">
        <f>'[3]thietbi-QLthunhan'!F220</f>
        <v>0</v>
      </c>
      <c r="I85" s="168">
        <f>SUM(D85:H85)</f>
        <v>105094.8</v>
      </c>
      <c r="J85" s="168">
        <f>I85*15%</f>
        <v>15764.22</v>
      </c>
      <c r="K85" s="136">
        <f>I85+J85</f>
        <v>120859.02</v>
      </c>
      <c r="L85" s="275">
        <f t="shared" si="17"/>
        <v>1208.5902</v>
      </c>
    </row>
    <row r="86" spans="1:12" ht="17.25" customHeight="1">
      <c r="A86" s="24" t="s">
        <v>162</v>
      </c>
      <c r="B86" s="50" t="s">
        <v>60</v>
      </c>
      <c r="C86" s="148"/>
      <c r="D86" s="130"/>
      <c r="E86" s="178">
        <f>'[4]vattu-QLthunhan'!E$156</f>
        <v>105094.8</v>
      </c>
      <c r="F86" s="168"/>
      <c r="G86" s="168"/>
      <c r="H86" s="168"/>
      <c r="I86" s="168"/>
      <c r="J86" s="168"/>
      <c r="K86" s="136"/>
      <c r="L86" s="275"/>
    </row>
    <row r="87" spans="1:12" ht="31.5" customHeight="1">
      <c r="A87" s="24" t="s">
        <v>163</v>
      </c>
      <c r="B87" s="50" t="s">
        <v>62</v>
      </c>
      <c r="C87" s="149" t="s">
        <v>440</v>
      </c>
      <c r="D87" s="130">
        <f>nhâncông!G84</f>
        <v>0</v>
      </c>
      <c r="E87" s="178">
        <f>'[4]vattu-QLthunhan'!E$156</f>
        <v>105094.8</v>
      </c>
      <c r="F87" s="168">
        <f>'[2]CCDC-QLthunhan'!E225</f>
        <v>0</v>
      </c>
      <c r="G87" s="168">
        <f>'[3]thietbi-QLthunhan'!E224</f>
        <v>0</v>
      </c>
      <c r="H87" s="168">
        <f>'[3]thietbi-QLthunhan'!F224</f>
        <v>0</v>
      </c>
      <c r="I87" s="168">
        <f aca="true" t="shared" si="18" ref="I87:I95">SUM(D87:H87)</f>
        <v>105094.8</v>
      </c>
      <c r="J87" s="168">
        <f aca="true" t="shared" si="19" ref="J87:J95">I87*15%</f>
        <v>15764.22</v>
      </c>
      <c r="K87" s="136">
        <f aca="true" t="shared" si="20" ref="K87:K95">I87+J87</f>
        <v>120859.02</v>
      </c>
      <c r="L87" s="275">
        <f t="shared" si="17"/>
        <v>1208.5902</v>
      </c>
    </row>
    <row r="88" spans="1:12" ht="33" customHeight="1">
      <c r="A88" s="24" t="s">
        <v>164</v>
      </c>
      <c r="B88" s="50" t="s">
        <v>64</v>
      </c>
      <c r="C88" s="149" t="s">
        <v>440</v>
      </c>
      <c r="D88" s="130">
        <f>nhâncông!G85</f>
        <v>0</v>
      </c>
      <c r="E88" s="178">
        <f>'[4]vattu-QLthunhan'!E$156</f>
        <v>105094.8</v>
      </c>
      <c r="F88" s="168">
        <f>'[2]CCDC-QLthunhan'!E228</f>
        <v>0</v>
      </c>
      <c r="G88" s="168">
        <f>'[3]thietbi-QLthunhan'!E227</f>
        <v>0</v>
      </c>
      <c r="H88" s="168">
        <f>'[3]thietbi-QLthunhan'!F227</f>
        <v>0</v>
      </c>
      <c r="I88" s="168">
        <f t="shared" si="18"/>
        <v>105094.8</v>
      </c>
      <c r="J88" s="168">
        <f t="shared" si="19"/>
        <v>15764.22</v>
      </c>
      <c r="K88" s="136">
        <f t="shared" si="20"/>
        <v>120859.02</v>
      </c>
      <c r="L88" s="275">
        <f t="shared" si="17"/>
        <v>1208.5902</v>
      </c>
    </row>
    <row r="89" spans="1:12" ht="33" customHeight="1">
      <c r="A89" s="24" t="s">
        <v>165</v>
      </c>
      <c r="B89" s="50" t="s">
        <v>66</v>
      </c>
      <c r="C89" s="149" t="s">
        <v>440</v>
      </c>
      <c r="D89" s="130">
        <f>nhâncông!G86</f>
        <v>0</v>
      </c>
      <c r="E89" s="178">
        <f>'[4]vattu-QLthunhan'!E$156</f>
        <v>105094.8</v>
      </c>
      <c r="F89" s="168">
        <f>'[2]CCDC-QLthunhan'!E231</f>
        <v>0</v>
      </c>
      <c r="G89" s="168">
        <f>'[3]thietbi-QLthunhan'!E230</f>
        <v>0</v>
      </c>
      <c r="H89" s="168">
        <f>'[3]thietbi-QLthunhan'!F230</f>
        <v>0</v>
      </c>
      <c r="I89" s="168">
        <f t="shared" si="18"/>
        <v>105094.8</v>
      </c>
      <c r="J89" s="168">
        <f t="shared" si="19"/>
        <v>15764.22</v>
      </c>
      <c r="K89" s="136">
        <f t="shared" si="20"/>
        <v>120859.02</v>
      </c>
      <c r="L89" s="275">
        <f t="shared" si="17"/>
        <v>1208.5902</v>
      </c>
    </row>
    <row r="90" spans="1:12" ht="29.25" customHeight="1">
      <c r="A90" s="24" t="s">
        <v>166</v>
      </c>
      <c r="B90" s="50" t="s">
        <v>68</v>
      </c>
      <c r="C90" s="149" t="s">
        <v>440</v>
      </c>
      <c r="D90" s="130">
        <f>nhâncông!G87</f>
        <v>1358880</v>
      </c>
      <c r="E90" s="178">
        <f>'[4]vattu-QLthunhan'!E$156</f>
        <v>105094.8</v>
      </c>
      <c r="F90" s="168">
        <f>'[2]CCDC-QLthunhan'!E234</f>
        <v>0</v>
      </c>
      <c r="G90" s="168">
        <f>'[3]thietbi-QLthunhan'!E233</f>
        <v>0</v>
      </c>
      <c r="H90" s="168">
        <f>'[3]thietbi-QLthunhan'!F233</f>
        <v>0</v>
      </c>
      <c r="I90" s="168">
        <f t="shared" si="18"/>
        <v>1463974.8</v>
      </c>
      <c r="J90" s="168">
        <f t="shared" si="19"/>
        <v>219596.22</v>
      </c>
      <c r="K90" s="136">
        <f t="shared" si="20"/>
        <v>1683571.02</v>
      </c>
      <c r="L90" s="275">
        <f t="shared" si="17"/>
        <v>16835.7102</v>
      </c>
    </row>
    <row r="91" spans="1:12" ht="31.5" customHeight="1">
      <c r="A91" s="24" t="s">
        <v>167</v>
      </c>
      <c r="B91" s="50" t="s">
        <v>70</v>
      </c>
      <c r="C91" s="149" t="s">
        <v>440</v>
      </c>
      <c r="D91" s="130">
        <f>nhâncông!G88</f>
        <v>0</v>
      </c>
      <c r="E91" s="178">
        <f>'[4]vattu-QLthunhan'!E$156</f>
        <v>105094.8</v>
      </c>
      <c r="F91" s="168">
        <f>'[2]CCDC-QLthunhan'!E237</f>
        <v>0</v>
      </c>
      <c r="G91" s="168">
        <f>'[3]thietbi-QLthunhan'!E236</f>
        <v>0</v>
      </c>
      <c r="H91" s="168">
        <f>'[3]thietbi-QLthunhan'!F236</f>
        <v>0</v>
      </c>
      <c r="I91" s="168">
        <f t="shared" si="18"/>
        <v>105094.8</v>
      </c>
      <c r="J91" s="168">
        <f t="shared" si="19"/>
        <v>15764.22</v>
      </c>
      <c r="K91" s="136">
        <f t="shared" si="20"/>
        <v>120859.02</v>
      </c>
      <c r="L91" s="275">
        <f t="shared" si="17"/>
        <v>1208.5902</v>
      </c>
    </row>
    <row r="92" spans="1:12" ht="30" customHeight="1">
      <c r="A92" s="24" t="s">
        <v>168</v>
      </c>
      <c r="B92" s="50" t="s">
        <v>115</v>
      </c>
      <c r="C92" s="149" t="s">
        <v>440</v>
      </c>
      <c r="D92" s="130">
        <f>nhâncông!G89</f>
        <v>0</v>
      </c>
      <c r="E92" s="178">
        <f>'[4]vattu-QLthunhan'!E$156</f>
        <v>105094.8</v>
      </c>
      <c r="F92" s="168">
        <f>'[2]CCDC-QLthunhan'!E240</f>
        <v>0</v>
      </c>
      <c r="G92" s="168">
        <f>'[3]thietbi-QLthunhan'!E239</f>
        <v>0</v>
      </c>
      <c r="H92" s="168">
        <f>'[3]thietbi-QLthunhan'!F239</f>
        <v>0</v>
      </c>
      <c r="I92" s="168">
        <f t="shared" si="18"/>
        <v>105094.8</v>
      </c>
      <c r="J92" s="168">
        <f t="shared" si="19"/>
        <v>15764.22</v>
      </c>
      <c r="K92" s="136">
        <f t="shared" si="20"/>
        <v>120859.02</v>
      </c>
      <c r="L92" s="275">
        <f t="shared" si="17"/>
        <v>1208.5902</v>
      </c>
    </row>
    <row r="93" spans="1:12" ht="30" customHeight="1">
      <c r="A93" s="24" t="s">
        <v>169</v>
      </c>
      <c r="B93" s="50" t="s">
        <v>170</v>
      </c>
      <c r="C93" s="149" t="s">
        <v>440</v>
      </c>
      <c r="D93" s="130">
        <f>nhâncông!G90</f>
        <v>339720</v>
      </c>
      <c r="E93" s="178">
        <f>'[4]vattu-QLthunhan'!E$156</f>
        <v>105094.8</v>
      </c>
      <c r="F93" s="168">
        <f>'[2]CCDC-QLthunhan'!E243</f>
        <v>0</v>
      </c>
      <c r="G93" s="168">
        <f>'[3]thietbi-QLthunhan'!E242</f>
        <v>0</v>
      </c>
      <c r="H93" s="168">
        <f>'[3]thietbi-QLthunhan'!F242</f>
        <v>0</v>
      </c>
      <c r="I93" s="168">
        <f t="shared" si="18"/>
        <v>444814.8</v>
      </c>
      <c r="J93" s="168">
        <f t="shared" si="19"/>
        <v>66722.22</v>
      </c>
      <c r="K93" s="136">
        <f t="shared" si="20"/>
        <v>511537.02</v>
      </c>
      <c r="L93" s="275">
        <f t="shared" si="17"/>
        <v>5115.3702</v>
      </c>
    </row>
    <row r="94" spans="1:12" ht="12.75">
      <c r="A94" s="24" t="s">
        <v>558</v>
      </c>
      <c r="B94" s="50" t="s">
        <v>171</v>
      </c>
      <c r="C94" s="149" t="s">
        <v>441</v>
      </c>
      <c r="D94" s="130">
        <f>nhâncông!G91</f>
        <v>0</v>
      </c>
      <c r="E94" s="178">
        <f>'[4]vattu-QLthunhan'!E$156</f>
        <v>105094.8</v>
      </c>
      <c r="F94" s="168">
        <f>'[2]CCDC-QLthunhan'!E246</f>
        <v>0</v>
      </c>
      <c r="G94" s="168">
        <f>'[3]thietbi-QLthunhan'!E245</f>
        <v>0</v>
      </c>
      <c r="H94" s="168">
        <f>'[3]thietbi-QLthunhan'!F245</f>
        <v>0</v>
      </c>
      <c r="I94" s="168">
        <f t="shared" si="18"/>
        <v>105094.8</v>
      </c>
      <c r="J94" s="168">
        <f t="shared" si="19"/>
        <v>15764.22</v>
      </c>
      <c r="K94" s="136">
        <f t="shared" si="20"/>
        <v>120859.02</v>
      </c>
      <c r="L94" s="275">
        <f>K94/8</f>
        <v>15107.3775</v>
      </c>
    </row>
    <row r="95" spans="1:12" ht="29.25" customHeight="1">
      <c r="A95" s="24" t="s">
        <v>172</v>
      </c>
      <c r="B95" s="22" t="s">
        <v>77</v>
      </c>
      <c r="C95" s="149" t="s">
        <v>440</v>
      </c>
      <c r="D95" s="130">
        <f>nhâncông!G92</f>
        <v>0</v>
      </c>
      <c r="E95" s="178">
        <f>'[4]vattu-QLthunhan'!E$156</f>
        <v>105094.8</v>
      </c>
      <c r="F95" s="168">
        <f>'[2]CCDC-QLthunhan'!E249</f>
        <v>0</v>
      </c>
      <c r="G95" s="168">
        <f>'[3]thietbi-QLthunhan'!E248</f>
        <v>0</v>
      </c>
      <c r="H95" s="168">
        <f>'[3]thietbi-QLthunhan'!F248</f>
        <v>0</v>
      </c>
      <c r="I95" s="168">
        <f t="shared" si="18"/>
        <v>105094.8</v>
      </c>
      <c r="J95" s="168">
        <f t="shared" si="19"/>
        <v>15764.22</v>
      </c>
      <c r="K95" s="136">
        <f t="shared" si="20"/>
        <v>120859.02</v>
      </c>
      <c r="L95" s="275">
        <f t="shared" si="17"/>
        <v>1208.5902</v>
      </c>
    </row>
    <row r="96" spans="1:12" ht="21.75" customHeight="1">
      <c r="A96" s="24" t="s">
        <v>173</v>
      </c>
      <c r="B96" s="50" t="s">
        <v>78</v>
      </c>
      <c r="C96" s="21"/>
      <c r="D96" s="130"/>
      <c r="E96" s="178">
        <f>'[4]vattu-QLthunhan'!E$156</f>
        <v>105094.8</v>
      </c>
      <c r="F96" s="168"/>
      <c r="G96" s="168"/>
      <c r="H96" s="168"/>
      <c r="I96" s="168"/>
      <c r="J96" s="168"/>
      <c r="K96" s="136"/>
      <c r="L96" s="275"/>
    </row>
    <row r="97" spans="1:12" ht="33.75" customHeight="1">
      <c r="A97" s="24" t="s">
        <v>174</v>
      </c>
      <c r="B97" s="50" t="s">
        <v>80</v>
      </c>
      <c r="C97" s="149" t="s">
        <v>440</v>
      </c>
      <c r="D97" s="130">
        <f>nhâncông!G94</f>
        <v>0</v>
      </c>
      <c r="E97" s="178">
        <f>'[4]vattu-QLthunhan'!E$156</f>
        <v>105094.8</v>
      </c>
      <c r="F97" s="168">
        <f>'[2]CCDC-QLthunhan'!E253</f>
        <v>0</v>
      </c>
      <c r="G97" s="168">
        <f>'[3]thietbi-QLthunhan'!E252</f>
        <v>0</v>
      </c>
      <c r="H97" s="168">
        <f>'[3]thietbi-QLthunhan'!F252</f>
        <v>0</v>
      </c>
      <c r="I97" s="168">
        <f aca="true" t="shared" si="21" ref="I97:I102">SUM(D97:H97)</f>
        <v>105094.8</v>
      </c>
      <c r="J97" s="168">
        <f aca="true" t="shared" si="22" ref="J97:J102">I97*15%</f>
        <v>15764.22</v>
      </c>
      <c r="K97" s="136">
        <f aca="true" t="shared" si="23" ref="K97:K102">I97+J97</f>
        <v>120859.02</v>
      </c>
      <c r="L97" s="275">
        <f t="shared" si="17"/>
        <v>1208.5902</v>
      </c>
    </row>
    <row r="98" spans="1:12" ht="30" customHeight="1">
      <c r="A98" s="24" t="s">
        <v>175</v>
      </c>
      <c r="B98" s="50" t="s">
        <v>84</v>
      </c>
      <c r="C98" s="149" t="s">
        <v>440</v>
      </c>
      <c r="D98" s="130">
        <f>nhâncông!G95</f>
        <v>0</v>
      </c>
      <c r="E98" s="178">
        <f>'[4]vattu-QLthunhan'!E$156</f>
        <v>105094.8</v>
      </c>
      <c r="F98" s="168">
        <f>'[2]CCDC-QLthunhan'!E256</f>
        <v>0</v>
      </c>
      <c r="G98" s="168">
        <f>'[3]thietbi-QLthunhan'!E255</f>
        <v>0</v>
      </c>
      <c r="H98" s="168">
        <f>'[3]thietbi-QLthunhan'!F255</f>
        <v>0</v>
      </c>
      <c r="I98" s="168">
        <f t="shared" si="21"/>
        <v>105094.8</v>
      </c>
      <c r="J98" s="168">
        <f t="shared" si="22"/>
        <v>15764.22</v>
      </c>
      <c r="K98" s="136">
        <f t="shared" si="23"/>
        <v>120859.02</v>
      </c>
      <c r="L98" s="275">
        <f t="shared" si="17"/>
        <v>1208.5902</v>
      </c>
    </row>
    <row r="99" spans="1:12" ht="30" customHeight="1">
      <c r="A99" s="24" t="s">
        <v>176</v>
      </c>
      <c r="B99" s="50" t="s">
        <v>86</v>
      </c>
      <c r="C99" s="149" t="s">
        <v>440</v>
      </c>
      <c r="D99" s="130">
        <f>nhâncông!G96</f>
        <v>254790</v>
      </c>
      <c r="E99" s="178">
        <f>'[4]vattu-QLthunhan'!E$156</f>
        <v>105094.8</v>
      </c>
      <c r="F99" s="168">
        <f>'[2]CCDC-QLthunhan'!E259</f>
        <v>0</v>
      </c>
      <c r="G99" s="168">
        <f>'[3]thietbi-QLthunhan'!E258</f>
        <v>0</v>
      </c>
      <c r="H99" s="168">
        <f>'[3]thietbi-QLthunhan'!F258</f>
        <v>0</v>
      </c>
      <c r="I99" s="168">
        <f t="shared" si="21"/>
        <v>359884.8</v>
      </c>
      <c r="J99" s="168">
        <f t="shared" si="22"/>
        <v>53982.719999999994</v>
      </c>
      <c r="K99" s="136">
        <f t="shared" si="23"/>
        <v>413867.51999999996</v>
      </c>
      <c r="L99" s="275">
        <f t="shared" si="17"/>
        <v>4138.6752</v>
      </c>
    </row>
    <row r="100" spans="1:12" ht="32.25" customHeight="1">
      <c r="A100" s="24" t="s">
        <v>177</v>
      </c>
      <c r="B100" s="50" t="s">
        <v>88</v>
      </c>
      <c r="C100" s="149" t="s">
        <v>440</v>
      </c>
      <c r="D100" s="130">
        <f>nhâncông!G97</f>
        <v>0</v>
      </c>
      <c r="E100" s="178">
        <f>'[4]vattu-QLthunhan'!E$156</f>
        <v>105094.8</v>
      </c>
      <c r="F100" s="168">
        <f>'[2]CCDC-QLthunhan'!E262</f>
        <v>0</v>
      </c>
      <c r="G100" s="168">
        <f>'[3]thietbi-QLthunhan'!E261</f>
        <v>0</v>
      </c>
      <c r="H100" s="168">
        <f>'[3]thietbi-QLthunhan'!F261</f>
        <v>0</v>
      </c>
      <c r="I100" s="168">
        <f t="shared" si="21"/>
        <v>105094.8</v>
      </c>
      <c r="J100" s="168">
        <f t="shared" si="22"/>
        <v>15764.22</v>
      </c>
      <c r="K100" s="136">
        <f t="shared" si="23"/>
        <v>120859.02</v>
      </c>
      <c r="L100" s="275">
        <f t="shared" si="17"/>
        <v>1208.5902</v>
      </c>
    </row>
    <row r="101" spans="1:12" ht="25.5">
      <c r="A101" s="24" t="s">
        <v>178</v>
      </c>
      <c r="B101" s="22" t="s">
        <v>90</v>
      </c>
      <c r="C101" s="149" t="s">
        <v>442</v>
      </c>
      <c r="D101" s="130">
        <f>nhâncông!G98</f>
        <v>0</v>
      </c>
      <c r="E101" s="178">
        <f>'[4]vattu-QLthunhan'!E$156</f>
        <v>105094.8</v>
      </c>
      <c r="F101" s="168">
        <f>'[2]CCDC-QLthunhan'!E265</f>
        <v>0</v>
      </c>
      <c r="G101" s="168">
        <f>'[3]thietbi-QLthunhan'!E264</f>
        <v>0</v>
      </c>
      <c r="H101" s="168">
        <f>'[3]thietbi-QLthunhan'!F264</f>
        <v>0</v>
      </c>
      <c r="I101" s="168">
        <f t="shared" si="21"/>
        <v>105094.8</v>
      </c>
      <c r="J101" s="168">
        <f t="shared" si="22"/>
        <v>15764.22</v>
      </c>
      <c r="K101" s="136">
        <f t="shared" si="23"/>
        <v>120859.02</v>
      </c>
      <c r="L101" s="275">
        <f t="shared" si="17"/>
        <v>1208.5902</v>
      </c>
    </row>
    <row r="102" spans="1:12" ht="25.5">
      <c r="A102" s="24" t="s">
        <v>179</v>
      </c>
      <c r="B102" s="50" t="s">
        <v>92</v>
      </c>
      <c r="C102" s="149" t="s">
        <v>443</v>
      </c>
      <c r="D102" s="130">
        <f>nhâncông!G99</f>
        <v>997928</v>
      </c>
      <c r="E102" s="178">
        <f>'[4]vattu-QLthunhan'!E$156</f>
        <v>105094.8</v>
      </c>
      <c r="F102" s="168">
        <f>'[2]CCDC-QLthunhan'!E268</f>
        <v>0</v>
      </c>
      <c r="G102" s="168">
        <f>'[3]thietbi-QLthunhan'!E267</f>
        <v>0</v>
      </c>
      <c r="H102" s="168">
        <f>'[3]thietbi-QLthunhan'!F267</f>
        <v>0</v>
      </c>
      <c r="I102" s="168">
        <f t="shared" si="21"/>
        <v>1103022.8</v>
      </c>
      <c r="J102" s="168">
        <f t="shared" si="22"/>
        <v>165453.42</v>
      </c>
      <c r="K102" s="136">
        <f t="shared" si="23"/>
        <v>1268476.22</v>
      </c>
      <c r="L102" s="275">
        <f t="shared" si="17"/>
        <v>12684.7622</v>
      </c>
    </row>
    <row r="103" spans="1:12" ht="30" customHeight="1">
      <c r="A103" s="153" t="s">
        <v>182</v>
      </c>
      <c r="B103" s="146" t="s">
        <v>478</v>
      </c>
      <c r="C103" s="148"/>
      <c r="D103" s="130"/>
      <c r="E103" s="178"/>
      <c r="F103" s="83"/>
      <c r="G103" s="83"/>
      <c r="H103" s="83"/>
      <c r="I103" s="168"/>
      <c r="J103" s="168"/>
      <c r="K103" s="136"/>
      <c r="L103" s="275"/>
    </row>
    <row r="104" spans="1:12" ht="17.25" customHeight="1">
      <c r="A104" s="153" t="s">
        <v>184</v>
      </c>
      <c r="B104" s="146" t="s">
        <v>185</v>
      </c>
      <c r="C104" s="22"/>
      <c r="D104" s="130"/>
      <c r="E104" s="178"/>
      <c r="F104" s="84"/>
      <c r="G104" s="22"/>
      <c r="H104" s="22"/>
      <c r="I104" s="168"/>
      <c r="J104" s="168"/>
      <c r="K104" s="136"/>
      <c r="L104" s="275"/>
    </row>
    <row r="105" spans="1:12" ht="17.25" customHeight="1">
      <c r="A105" s="151">
        <v>1</v>
      </c>
      <c r="B105" s="22" t="s">
        <v>186</v>
      </c>
      <c r="C105" s="148" t="s">
        <v>444</v>
      </c>
      <c r="D105" s="130">
        <f>nhâncông!G102</f>
        <v>743138</v>
      </c>
      <c r="E105" s="178">
        <f>'[4]vattu-QLthuthapTT'!E$21</f>
        <v>37956</v>
      </c>
      <c r="F105" s="168">
        <f>'[2]CCDC -QLthuthapTT'!E17</f>
        <v>0</v>
      </c>
      <c r="G105" s="20">
        <f>'[3]thietbi-QLthuthapTT'!E51</f>
        <v>0</v>
      </c>
      <c r="H105" s="20">
        <f>'[3]thietbi-QLthuthapTT'!F51</f>
        <v>0</v>
      </c>
      <c r="I105" s="168">
        <f>SUM(D105:H105)</f>
        <v>781094</v>
      </c>
      <c r="J105" s="168">
        <f>I105*15%</f>
        <v>117164.09999999999</v>
      </c>
      <c r="K105" s="136">
        <f>I105+J105</f>
        <v>898258.1</v>
      </c>
      <c r="L105" s="275">
        <f>K105</f>
        <v>898258.1</v>
      </c>
    </row>
    <row r="106" spans="1:12" ht="17.25" customHeight="1">
      <c r="A106" s="24">
        <v>2</v>
      </c>
      <c r="B106" s="50" t="s">
        <v>187</v>
      </c>
      <c r="C106" s="22"/>
      <c r="D106" s="130"/>
      <c r="E106" s="178"/>
      <c r="F106" s="168"/>
      <c r="G106" s="20"/>
      <c r="H106" s="20"/>
      <c r="I106" s="168"/>
      <c r="J106" s="168"/>
      <c r="K106" s="136"/>
      <c r="L106" s="275"/>
    </row>
    <row r="107" spans="1:12" ht="17.25" customHeight="1">
      <c r="A107" s="24" t="s">
        <v>22</v>
      </c>
      <c r="B107" s="22" t="s">
        <v>188</v>
      </c>
      <c r="C107" s="149" t="s">
        <v>445</v>
      </c>
      <c r="D107" s="130">
        <f>nhâncông!G104</f>
        <v>0</v>
      </c>
      <c r="E107" s="178">
        <f>'[4]vattu-QLthuthapTT'!E$25</f>
        <v>47444</v>
      </c>
      <c r="F107" s="168">
        <f>'[2]CCDC -QLthuthapTT'!E21</f>
        <v>0</v>
      </c>
      <c r="G107" s="20">
        <f>'[3]thietbi-QLthuthapTT'!E55</f>
        <v>0</v>
      </c>
      <c r="H107" s="20">
        <f>'[3]thietbi-QLthuthapTT'!F55</f>
        <v>0</v>
      </c>
      <c r="I107" s="168">
        <f>SUM(D107:H107)</f>
        <v>47444</v>
      </c>
      <c r="J107" s="168">
        <f>I107*15%</f>
        <v>7116.599999999999</v>
      </c>
      <c r="K107" s="136">
        <f>I107+J107</f>
        <v>54560.6</v>
      </c>
      <c r="L107" s="275">
        <f t="shared" si="17"/>
        <v>545.606</v>
      </c>
    </row>
    <row r="108" spans="1:12" ht="17.25" customHeight="1">
      <c r="A108" s="24" t="s">
        <v>23</v>
      </c>
      <c r="B108" s="22" t="s">
        <v>189</v>
      </c>
      <c r="C108" s="149" t="s">
        <v>446</v>
      </c>
      <c r="D108" s="130">
        <f>nhâncông!G105</f>
        <v>467115</v>
      </c>
      <c r="E108" s="178">
        <f>'[4]vattu-QLthuthapTT'!E$28</f>
        <v>47444</v>
      </c>
      <c r="F108" s="168">
        <f>'[2]CCDC -QLthuthapTT'!E24</f>
        <v>0</v>
      </c>
      <c r="G108" s="20">
        <f>'[3]thietbi-QLthuthapTT'!E58</f>
        <v>0</v>
      </c>
      <c r="H108" s="20">
        <f>'[3]thietbi-QLthuthapTT'!F58</f>
        <v>0</v>
      </c>
      <c r="I108" s="168">
        <f>SUM(D108:H108)</f>
        <v>514559</v>
      </c>
      <c r="J108" s="168">
        <f>I108*15%</f>
        <v>77183.84999999999</v>
      </c>
      <c r="K108" s="136">
        <f>I108+J108</f>
        <v>591742.85</v>
      </c>
      <c r="L108" s="275">
        <f t="shared" si="17"/>
        <v>5917.4285</v>
      </c>
    </row>
    <row r="109" spans="1:12" ht="17.25" customHeight="1">
      <c r="A109" s="24" t="s">
        <v>24</v>
      </c>
      <c r="B109" s="50" t="s">
        <v>190</v>
      </c>
      <c r="C109" s="149" t="s">
        <v>447</v>
      </c>
      <c r="D109" s="130">
        <f>nhâncông!G106</f>
        <v>0</v>
      </c>
      <c r="E109" s="178">
        <f>'[4]vattu-QLthuthapTT'!E$31</f>
        <v>47444</v>
      </c>
      <c r="F109" s="168">
        <f>'[2]CCDC -QLthuthapTT'!E27</f>
        <v>0</v>
      </c>
      <c r="G109" s="20">
        <f>'[3]thietbi-QLthuthapTT'!E61</f>
        <v>0</v>
      </c>
      <c r="H109" s="20">
        <f>'[3]thietbi-QLthuthapTT'!F61</f>
        <v>0</v>
      </c>
      <c r="I109" s="168">
        <f>SUM(D109:H109)</f>
        <v>47444</v>
      </c>
      <c r="J109" s="168">
        <f>I109*15%</f>
        <v>7116.599999999999</v>
      </c>
      <c r="K109" s="136">
        <f>I109+J109</f>
        <v>54560.6</v>
      </c>
      <c r="L109" s="275">
        <f t="shared" si="17"/>
        <v>545.606</v>
      </c>
    </row>
    <row r="110" spans="1:12" ht="17.25" customHeight="1">
      <c r="A110" s="24">
        <v>3</v>
      </c>
      <c r="B110" s="50" t="s">
        <v>134</v>
      </c>
      <c r="C110" s="22"/>
      <c r="D110" s="130"/>
      <c r="E110" s="178"/>
      <c r="F110" s="168"/>
      <c r="G110" s="20"/>
      <c r="H110" s="20"/>
      <c r="I110" s="168"/>
      <c r="J110" s="168"/>
      <c r="K110" s="136"/>
      <c r="L110" s="275"/>
    </row>
    <row r="111" spans="1:12" ht="17.25" customHeight="1">
      <c r="A111" s="24" t="s">
        <v>40</v>
      </c>
      <c r="B111" s="22" t="s">
        <v>135</v>
      </c>
      <c r="C111" s="148" t="s">
        <v>444</v>
      </c>
      <c r="D111" s="130">
        <f>nhâncông!G108</f>
        <v>1273950</v>
      </c>
      <c r="E111" s="178">
        <f>'[4]vattu-QLthuthapTT'!E$35</f>
        <v>23722</v>
      </c>
      <c r="F111" s="168">
        <f>'[2]CCDC -QLthuthapTT'!E31</f>
        <v>0</v>
      </c>
      <c r="G111" s="20">
        <f>'[3]thietbi-QLthuthapTT'!E65</f>
        <v>0</v>
      </c>
      <c r="H111" s="20">
        <f>'[3]thietbi-QLthuthapTT'!F65</f>
        <v>0</v>
      </c>
      <c r="I111" s="168">
        <f>SUM(D111:H111)</f>
        <v>1297672</v>
      </c>
      <c r="J111" s="168">
        <f>I111*15%</f>
        <v>194650.8</v>
      </c>
      <c r="K111" s="136">
        <f>I111+J111</f>
        <v>1492322.8</v>
      </c>
      <c r="L111" s="275">
        <f>K111</f>
        <v>1492322.8</v>
      </c>
    </row>
    <row r="112" spans="1:12" ht="17.25" customHeight="1">
      <c r="A112" s="24" t="s">
        <v>41</v>
      </c>
      <c r="B112" s="22" t="s">
        <v>191</v>
      </c>
      <c r="C112" s="148" t="s">
        <v>444</v>
      </c>
      <c r="D112" s="130">
        <f>nhâncông!G109</f>
        <v>0</v>
      </c>
      <c r="E112" s="178">
        <f>'[1]vattu-QLthuthapTT'!E38</f>
        <v>0</v>
      </c>
      <c r="F112" s="168">
        <f>'[2]CCDC -QLthuthapTT'!E34</f>
        <v>0</v>
      </c>
      <c r="G112" s="20">
        <f>'[3]thietbi-QLthuthapTT'!E68</f>
        <v>0</v>
      </c>
      <c r="H112" s="20">
        <f>'[3]thietbi-QLthuthapTT'!F68</f>
        <v>0</v>
      </c>
      <c r="I112" s="168">
        <f>SUM(D112:H112)</f>
        <v>0</v>
      </c>
      <c r="J112" s="168">
        <f>I112*15%</f>
        <v>0</v>
      </c>
      <c r="K112" s="136">
        <f>I112+J112</f>
        <v>0</v>
      </c>
      <c r="L112" s="275">
        <f>K112</f>
        <v>0</v>
      </c>
    </row>
    <row r="113" spans="1:12" ht="17.25" customHeight="1">
      <c r="A113" s="154" t="s">
        <v>192</v>
      </c>
      <c r="B113" s="155" t="s">
        <v>193</v>
      </c>
      <c r="C113" s="22"/>
      <c r="D113" s="130"/>
      <c r="E113" s="178"/>
      <c r="F113" s="83"/>
      <c r="G113" s="20"/>
      <c r="H113" s="20"/>
      <c r="I113" s="168"/>
      <c r="J113" s="168"/>
      <c r="K113" s="136"/>
      <c r="L113" s="275"/>
    </row>
    <row r="114" spans="1:12" ht="17.25" customHeight="1">
      <c r="A114" s="152">
        <v>1</v>
      </c>
      <c r="B114" s="21" t="s">
        <v>186</v>
      </c>
      <c r="C114" s="50"/>
      <c r="D114" s="130"/>
      <c r="E114" s="178"/>
      <c r="F114" s="84"/>
      <c r="G114" s="20"/>
      <c r="H114" s="20"/>
      <c r="I114" s="168"/>
      <c r="J114" s="168"/>
      <c r="K114" s="136"/>
      <c r="L114" s="275"/>
    </row>
    <row r="115" spans="1:12" ht="17.25" customHeight="1">
      <c r="A115" s="24" t="s">
        <v>20</v>
      </c>
      <c r="B115" s="50" t="s">
        <v>94</v>
      </c>
      <c r="C115" s="149" t="s">
        <v>445</v>
      </c>
      <c r="D115" s="130">
        <f>nhâncông!G112</f>
        <v>0</v>
      </c>
      <c r="E115" s="178">
        <f>'[4]vattu-QLthuthapDulieu'!E$20</f>
        <v>37956</v>
      </c>
      <c r="F115" s="168">
        <f>'[2]CCDC-QLTHUTHAPDL'!E17</f>
        <v>0</v>
      </c>
      <c r="G115" s="20">
        <f>'[3]thietbi-QLthuthapdulieu'!E78</f>
        <v>0</v>
      </c>
      <c r="H115" s="20">
        <f>'[3]thietbi-QLthuthapdulieu'!F78</f>
        <v>0</v>
      </c>
      <c r="I115" s="168">
        <f>SUM(D115:H115)</f>
        <v>37956</v>
      </c>
      <c r="J115" s="168">
        <f>I115*15%</f>
        <v>5693.4</v>
      </c>
      <c r="K115" s="136">
        <f>I115+J115</f>
        <v>43649.4</v>
      </c>
      <c r="L115" s="275">
        <f t="shared" si="17"/>
        <v>436.494</v>
      </c>
    </row>
    <row r="116" spans="1:12" ht="17.25" customHeight="1">
      <c r="A116" s="24" t="s">
        <v>21</v>
      </c>
      <c r="B116" s="22" t="s">
        <v>195</v>
      </c>
      <c r="C116" s="22"/>
      <c r="D116" s="130"/>
      <c r="E116" s="178"/>
      <c r="F116" s="168"/>
      <c r="G116" s="20"/>
      <c r="H116" s="20"/>
      <c r="I116" s="168"/>
      <c r="J116" s="168"/>
      <c r="K116" s="136"/>
      <c r="L116" s="275"/>
    </row>
    <row r="117" spans="1:12" ht="17.25" customHeight="1">
      <c r="A117" s="151" t="s">
        <v>43</v>
      </c>
      <c r="B117" s="50" t="s">
        <v>196</v>
      </c>
      <c r="C117" s="149" t="s">
        <v>446</v>
      </c>
      <c r="D117" s="130">
        <f>nhâncông!G114</f>
        <v>0</v>
      </c>
      <c r="E117" s="178">
        <f>'[4]vattu-QLthuthapDulieu'!E$24</f>
        <v>37956</v>
      </c>
      <c r="F117" s="168">
        <f>'[2]CCDC-QLTHUTHAPDL'!E21</f>
        <v>0</v>
      </c>
      <c r="G117" s="20">
        <f>'[3]thietbi-QLthuthapdulieu'!E82</f>
        <v>0</v>
      </c>
      <c r="H117" s="20">
        <f>'[3]thietbi-QLthuthapdulieu'!F82</f>
        <v>0</v>
      </c>
      <c r="I117" s="168">
        <f>SUM(D117:H117)</f>
        <v>37956</v>
      </c>
      <c r="J117" s="168">
        <f>I117*15%</f>
        <v>5693.4</v>
      </c>
      <c r="K117" s="136">
        <f>I117+J117</f>
        <v>43649.4</v>
      </c>
      <c r="L117" s="275">
        <f t="shared" si="17"/>
        <v>436.494</v>
      </c>
    </row>
    <row r="118" spans="1:12" ht="17.25" customHeight="1">
      <c r="A118" s="151" t="s">
        <v>43</v>
      </c>
      <c r="B118" s="50" t="s">
        <v>197</v>
      </c>
      <c r="C118" s="149" t="s">
        <v>446</v>
      </c>
      <c r="D118" s="130">
        <f>nhâncông!G115</f>
        <v>751206</v>
      </c>
      <c r="E118" s="178">
        <f>'[4]vattu-QLthuthapDulieu'!E$27</f>
        <v>37956</v>
      </c>
      <c r="F118" s="168">
        <f>'[2]CCDC-QLTHUTHAPDL'!E24</f>
        <v>0</v>
      </c>
      <c r="G118" s="20">
        <f>'[3]thietbi-QLthuthapdulieu'!E85</f>
        <v>0</v>
      </c>
      <c r="H118" s="20">
        <f>'[3]thietbi-QLthuthapdulieu'!F85</f>
        <v>0</v>
      </c>
      <c r="I118" s="168">
        <f>SUM(D118:H118)</f>
        <v>789162</v>
      </c>
      <c r="J118" s="168">
        <f>I118*15%</f>
        <v>118374.29999999999</v>
      </c>
      <c r="K118" s="136">
        <f>I118+J118</f>
        <v>907536.3</v>
      </c>
      <c r="L118" s="275">
        <f t="shared" si="17"/>
        <v>9075.363000000001</v>
      </c>
    </row>
    <row r="119" spans="1:12" ht="17.25" customHeight="1">
      <c r="A119" s="24" t="s">
        <v>42</v>
      </c>
      <c r="B119" s="50" t="s">
        <v>199</v>
      </c>
      <c r="C119" s="149" t="s">
        <v>448</v>
      </c>
      <c r="D119" s="130">
        <f>nhâncông!G116</f>
        <v>0</v>
      </c>
      <c r="E119" s="178">
        <f>'[4]vattu-QLthuthapDulieu'!E$30</f>
        <v>37956</v>
      </c>
      <c r="F119" s="168">
        <f>'[2]CCDC-QLTHUTHAPDL'!E27</f>
        <v>0</v>
      </c>
      <c r="G119" s="20">
        <f>'[3]thietbi-QLthuthapdulieu'!E88</f>
        <v>0</v>
      </c>
      <c r="H119" s="20">
        <f>'[3]thietbi-QLthuthapdulieu'!F88</f>
        <v>0</v>
      </c>
      <c r="I119" s="168">
        <f>SUM(D119:H119)</f>
        <v>37956</v>
      </c>
      <c r="J119" s="168">
        <f>I119*15%</f>
        <v>5693.4</v>
      </c>
      <c r="K119" s="136">
        <f>I119+J119</f>
        <v>43649.4</v>
      </c>
      <c r="L119" s="275">
        <f t="shared" si="17"/>
        <v>436.494</v>
      </c>
    </row>
    <row r="120" spans="1:12" ht="18.75" customHeight="1">
      <c r="A120" s="147">
        <v>2</v>
      </c>
      <c r="B120" s="25" t="s">
        <v>198</v>
      </c>
      <c r="C120" s="148"/>
      <c r="D120" s="130"/>
      <c r="E120" s="178"/>
      <c r="F120" s="168"/>
      <c r="G120" s="20"/>
      <c r="H120" s="20"/>
      <c r="I120" s="168"/>
      <c r="J120" s="168"/>
      <c r="K120" s="136"/>
      <c r="L120" s="275"/>
    </row>
    <row r="121" spans="1:12" ht="18.75" customHeight="1">
      <c r="A121" s="24" t="s">
        <v>22</v>
      </c>
      <c r="B121" s="22" t="s">
        <v>94</v>
      </c>
      <c r="C121" s="149" t="s">
        <v>445</v>
      </c>
      <c r="D121" s="130">
        <f>nhâncông!G118</f>
        <v>673495</v>
      </c>
      <c r="E121" s="178">
        <f>'[4]vattu-QLthuthapDulieu'!E$34</f>
        <v>47444</v>
      </c>
      <c r="F121" s="168">
        <f>'[2]CCDC-QLTHUTHAPDL'!E31</f>
        <v>0</v>
      </c>
      <c r="G121" s="20">
        <f>'[3]thietbi-QLthuthapdulieu'!E92</f>
        <v>0</v>
      </c>
      <c r="H121" s="20">
        <f>'[3]thietbi-QLthuthapdulieu'!F92</f>
        <v>0</v>
      </c>
      <c r="I121" s="168">
        <f>SUM(D121:H121)</f>
        <v>720939</v>
      </c>
      <c r="J121" s="168">
        <f>I121*15%</f>
        <v>108140.84999999999</v>
      </c>
      <c r="K121" s="136">
        <f>I121+J121</f>
        <v>829079.85</v>
      </c>
      <c r="L121" s="275">
        <f t="shared" si="17"/>
        <v>8290.798499999999</v>
      </c>
    </row>
    <row r="122" spans="1:12" ht="18.75" customHeight="1">
      <c r="A122" s="24" t="s">
        <v>23</v>
      </c>
      <c r="B122" s="22" t="s">
        <v>195</v>
      </c>
      <c r="C122" s="148"/>
      <c r="D122" s="130"/>
      <c r="E122" s="178"/>
      <c r="F122" s="168"/>
      <c r="G122" s="20"/>
      <c r="H122" s="20"/>
      <c r="I122" s="168"/>
      <c r="J122" s="168"/>
      <c r="K122" s="136"/>
      <c r="L122" s="275"/>
    </row>
    <row r="123" spans="1:12" ht="18.75" customHeight="1">
      <c r="A123" s="151" t="s">
        <v>43</v>
      </c>
      <c r="B123" s="50" t="s">
        <v>196</v>
      </c>
      <c r="C123" s="149" t="s">
        <v>446</v>
      </c>
      <c r="D123" s="130">
        <f>nhâncông!G120</f>
        <v>0</v>
      </c>
      <c r="E123" s="178">
        <f>'[4]vattu-QLthuthapDulieu'!E$38</f>
        <v>47444</v>
      </c>
      <c r="F123" s="168">
        <f>'[2]CCDC-QLTHUTHAPDL'!E35</f>
        <v>0</v>
      </c>
      <c r="G123" s="20">
        <f>'[3]thietbi-QLthuthapdulieu'!E96</f>
        <v>0</v>
      </c>
      <c r="H123" s="20">
        <f>'[3]thietbi-QLthuthapdulieu'!F96</f>
        <v>0</v>
      </c>
      <c r="I123" s="168">
        <f>SUM(D123:H123)</f>
        <v>47444</v>
      </c>
      <c r="J123" s="168">
        <f>I123*15%</f>
        <v>7116.599999999999</v>
      </c>
      <c r="K123" s="136">
        <f>I123+J123</f>
        <v>54560.6</v>
      </c>
      <c r="L123" s="275">
        <f t="shared" si="17"/>
        <v>545.606</v>
      </c>
    </row>
    <row r="124" spans="1:12" ht="18" customHeight="1">
      <c r="A124" s="151" t="s">
        <v>43</v>
      </c>
      <c r="B124" s="50" t="s">
        <v>197</v>
      </c>
      <c r="C124" s="149" t="s">
        <v>446</v>
      </c>
      <c r="D124" s="130">
        <f>nhâncông!G121</f>
        <v>828917</v>
      </c>
      <c r="E124" s="178">
        <f>'[4]vattu-QLthuthapDulieu'!E$41</f>
        <v>47444</v>
      </c>
      <c r="F124" s="168">
        <f>'[2]CCDC-QLTHUTHAPDL'!E38</f>
        <v>0</v>
      </c>
      <c r="G124" s="20">
        <f>'[3]thietbi-QLthuthapdulieu'!E99</f>
        <v>0</v>
      </c>
      <c r="H124" s="20">
        <f>'[3]thietbi-QLthuthapdulieu'!F99</f>
        <v>0</v>
      </c>
      <c r="I124" s="168">
        <f>SUM(D124:H124)</f>
        <v>876361</v>
      </c>
      <c r="J124" s="168">
        <f>I124*15%</f>
        <v>131454.15</v>
      </c>
      <c r="K124" s="136">
        <f>I124+J124</f>
        <v>1007815.15</v>
      </c>
      <c r="L124" s="275">
        <f t="shared" si="17"/>
        <v>10078.1515</v>
      </c>
    </row>
    <row r="125" spans="1:12" ht="18" customHeight="1">
      <c r="A125" s="24" t="s">
        <v>24</v>
      </c>
      <c r="B125" s="22" t="s">
        <v>200</v>
      </c>
      <c r="C125" s="149" t="s">
        <v>448</v>
      </c>
      <c r="D125" s="130">
        <f>nhâncông!G122</f>
        <v>0</v>
      </c>
      <c r="E125" s="178">
        <f>'[4]vattu-QLthuthapDulieu'!E$44</f>
        <v>47444</v>
      </c>
      <c r="F125" s="168">
        <f>'[2]CCDC-QLTHUTHAPDL'!E41</f>
        <v>0</v>
      </c>
      <c r="G125" s="20">
        <f>'[3]thietbi-QLthuthapdulieu'!E102</f>
        <v>0</v>
      </c>
      <c r="H125" s="20">
        <f>'[3]thietbi-QLthuthapdulieu'!F102</f>
        <v>0</v>
      </c>
      <c r="I125" s="168">
        <f>SUM(D125:H125)</f>
        <v>47444</v>
      </c>
      <c r="J125" s="168">
        <f>I125*15%</f>
        <v>7116.599999999999</v>
      </c>
      <c r="K125" s="136">
        <f>I125+J125</f>
        <v>54560.6</v>
      </c>
      <c r="L125" s="275">
        <f t="shared" si="17"/>
        <v>545.606</v>
      </c>
    </row>
    <row r="126" spans="1:12" ht="18" customHeight="1">
      <c r="A126" s="24">
        <v>3</v>
      </c>
      <c r="B126" s="22" t="s">
        <v>134</v>
      </c>
      <c r="C126" s="22"/>
      <c r="D126" s="130"/>
      <c r="E126" s="178"/>
      <c r="F126" s="168"/>
      <c r="G126" s="20"/>
      <c r="H126" s="20"/>
      <c r="I126" s="168"/>
      <c r="J126" s="168"/>
      <c r="K126" s="136"/>
      <c r="L126" s="275"/>
    </row>
    <row r="127" spans="1:12" ht="18" customHeight="1">
      <c r="A127" s="24" t="s">
        <v>40</v>
      </c>
      <c r="B127" s="22" t="s">
        <v>135</v>
      </c>
      <c r="C127" s="148" t="s">
        <v>444</v>
      </c>
      <c r="D127" s="130">
        <f>nhâncông!G124</f>
        <v>828917</v>
      </c>
      <c r="E127" s="178">
        <f>'[4]vattu-QLthuthapDulieu'!E$48</f>
        <v>37956</v>
      </c>
      <c r="F127" s="168">
        <f>'[2]CCDC-QLTHUTHAPDL'!E45</f>
        <v>0</v>
      </c>
      <c r="G127" s="20">
        <f>'[3]thietbi-QLthuthapdulieu'!E106</f>
        <v>0</v>
      </c>
      <c r="H127" s="20">
        <f>'[3]thietbi-QLthuthapdulieu'!F106</f>
        <v>0</v>
      </c>
      <c r="I127" s="168">
        <f>SUM(D127:H127)</f>
        <v>866873</v>
      </c>
      <c r="J127" s="168">
        <f>I127*15%</f>
        <v>130030.95</v>
      </c>
      <c r="K127" s="136">
        <f>I127+J127</f>
        <v>996903.95</v>
      </c>
      <c r="L127" s="275">
        <f>K127</f>
        <v>996903.95</v>
      </c>
    </row>
    <row r="128" spans="1:12" ht="18" customHeight="1">
      <c r="A128" s="24" t="s">
        <v>41</v>
      </c>
      <c r="B128" s="22" t="s">
        <v>159</v>
      </c>
      <c r="C128" s="22"/>
      <c r="D128" s="130"/>
      <c r="E128" s="178"/>
      <c r="F128" s="168"/>
      <c r="G128" s="20"/>
      <c r="H128" s="20"/>
      <c r="I128" s="168"/>
      <c r="J128" s="168"/>
      <c r="K128" s="136"/>
      <c r="L128" s="275"/>
    </row>
    <row r="129" spans="1:12" ht="18" customHeight="1">
      <c r="A129" s="151" t="s">
        <v>43</v>
      </c>
      <c r="B129" s="22" t="s">
        <v>94</v>
      </c>
      <c r="C129" s="149" t="s">
        <v>445</v>
      </c>
      <c r="D129" s="130">
        <f>nhâncông!G126</f>
        <v>0</v>
      </c>
      <c r="E129" s="178">
        <f>'[1]vattu-QLthuthapDulieu'!E52</f>
        <v>0</v>
      </c>
      <c r="F129" s="168">
        <f>'[2]CCDC-QLTHUTHAPDL'!E49</f>
        <v>0</v>
      </c>
      <c r="G129" s="20">
        <f>'[3]thietbi-QLthuthapdulieu'!E110</f>
        <v>0</v>
      </c>
      <c r="H129" s="20">
        <f>'[3]thietbi-QLthuthapdulieu'!F110</f>
        <v>0</v>
      </c>
      <c r="I129" s="168">
        <f>SUM(D129:H129)</f>
        <v>0</v>
      </c>
      <c r="J129" s="168">
        <f>I129*15%</f>
        <v>0</v>
      </c>
      <c r="K129" s="136">
        <f>I129+J129</f>
        <v>0</v>
      </c>
      <c r="L129" s="275">
        <f>K129/100</f>
        <v>0</v>
      </c>
    </row>
    <row r="130" spans="1:12" ht="18" customHeight="1">
      <c r="A130" s="151" t="s">
        <v>43</v>
      </c>
      <c r="B130" s="22" t="s">
        <v>195</v>
      </c>
      <c r="C130" s="22"/>
      <c r="D130" s="130">
        <f>nhâncông!G127</f>
        <v>69643</v>
      </c>
      <c r="E130" s="178">
        <f>'[1]vattu-QLthuthapDulieu'!E55</f>
        <v>0</v>
      </c>
      <c r="F130" s="168">
        <f>'[2]CCDC-QLTHUTHAPDL'!E52</f>
        <v>0</v>
      </c>
      <c r="G130" s="20">
        <f>'[3]thietbi-QLthuthapdulieu'!E113</f>
        <v>0</v>
      </c>
      <c r="H130" s="20">
        <f>'[3]thietbi-QLthuthapdulieu'!F113</f>
        <v>0</v>
      </c>
      <c r="I130" s="168">
        <f>SUM(D130:H130)</f>
        <v>69643</v>
      </c>
      <c r="J130" s="168">
        <f>I130*15%</f>
        <v>10446.449999999999</v>
      </c>
      <c r="K130" s="136">
        <f>I130+J130</f>
        <v>80089.45</v>
      </c>
      <c r="L130" s="275"/>
    </row>
    <row r="131" spans="1:12" ht="18" customHeight="1">
      <c r="A131" s="151" t="s">
        <v>43</v>
      </c>
      <c r="B131" s="22" t="s">
        <v>201</v>
      </c>
      <c r="C131" s="149" t="s">
        <v>446</v>
      </c>
      <c r="D131" s="130">
        <f>nhâncông!G128</f>
        <v>0</v>
      </c>
      <c r="E131" s="178">
        <f>'[1]vattu-QLthuthapDulieu'!E58</f>
        <v>0</v>
      </c>
      <c r="F131" s="168">
        <f>'[2]CCDC-QLTHUTHAPDL'!E55</f>
        <v>0</v>
      </c>
      <c r="G131" s="20">
        <f>'[3]thietbi-QLthuthapdulieu'!E116</f>
        <v>0</v>
      </c>
      <c r="H131" s="20">
        <f>'[3]thietbi-QLthuthapdulieu'!F116</f>
        <v>0</v>
      </c>
      <c r="I131" s="168">
        <f>SUM(D131:H131)</f>
        <v>0</v>
      </c>
      <c r="J131" s="168">
        <f>I131*15%</f>
        <v>0</v>
      </c>
      <c r="K131" s="136">
        <f>I131+J131</f>
        <v>0</v>
      </c>
      <c r="L131" s="275">
        <f t="shared" si="17"/>
        <v>0</v>
      </c>
    </row>
    <row r="132" spans="1:12" ht="18" customHeight="1">
      <c r="A132" s="151" t="s">
        <v>43</v>
      </c>
      <c r="B132" s="22" t="s">
        <v>197</v>
      </c>
      <c r="C132" s="149" t="s">
        <v>446</v>
      </c>
      <c r="D132" s="130">
        <f>nhâncông!G129</f>
        <v>0</v>
      </c>
      <c r="E132" s="178">
        <f>'[1]vattu-QLthuthapDulieu'!E61</f>
        <v>0</v>
      </c>
      <c r="F132" s="168">
        <f>'[2]CCDC-QLTHUTHAPDL'!E58</f>
        <v>0</v>
      </c>
      <c r="G132" s="20">
        <f>'[3]thietbi-QLthuthapdulieu'!E119</f>
        <v>0</v>
      </c>
      <c r="H132" s="20">
        <f>'[3]thietbi-QLthuthapdulieu'!F119</f>
        <v>0</v>
      </c>
      <c r="I132" s="168">
        <f>SUM(D132:H132)</f>
        <v>0</v>
      </c>
      <c r="J132" s="168">
        <f>I132*15%</f>
        <v>0</v>
      </c>
      <c r="K132" s="136">
        <f>I132+J132</f>
        <v>0</v>
      </c>
      <c r="L132" s="275">
        <f t="shared" si="17"/>
        <v>0</v>
      </c>
    </row>
    <row r="133" spans="1:12" ht="10.5" customHeight="1">
      <c r="A133" s="151" t="s">
        <v>43</v>
      </c>
      <c r="B133" s="22" t="s">
        <v>202</v>
      </c>
      <c r="C133" s="149" t="s">
        <v>448</v>
      </c>
      <c r="D133" s="130">
        <f>nhâncông!G130</f>
        <v>84930</v>
      </c>
      <c r="E133" s="178">
        <f>'[1]vattu-QLthuthapDulieu'!E64</f>
        <v>0</v>
      </c>
      <c r="F133" s="168">
        <f>'[2]CCDC-QLTHUTHAPDL'!E61</f>
        <v>0</v>
      </c>
      <c r="G133" s="20">
        <f>'[3]thietbi-QLthuthapdulieu'!E122</f>
        <v>0</v>
      </c>
      <c r="H133" s="20">
        <f>'[3]thietbi-QLthuthapdulieu'!F122</f>
        <v>0</v>
      </c>
      <c r="I133" s="168">
        <f>SUM(D133:H133)</f>
        <v>84930</v>
      </c>
      <c r="J133" s="168">
        <f>I133*15%</f>
        <v>12739.5</v>
      </c>
      <c r="K133" s="136">
        <f>I133+J133</f>
        <v>97669.5</v>
      </c>
      <c r="L133" s="275">
        <f t="shared" si="17"/>
        <v>976.695</v>
      </c>
    </row>
    <row r="134" spans="1:12" ht="33.75" customHeight="1">
      <c r="A134" s="143" t="s">
        <v>19</v>
      </c>
      <c r="B134" s="157" t="s">
        <v>203</v>
      </c>
      <c r="C134" s="148"/>
      <c r="D134" s="130"/>
      <c r="E134" s="22"/>
      <c r="F134" s="84"/>
      <c r="G134" s="20"/>
      <c r="H134" s="20"/>
      <c r="I134" s="168"/>
      <c r="J134" s="168"/>
      <c r="K134" s="136"/>
      <c r="L134" s="275"/>
    </row>
    <row r="135" spans="1:12" ht="17.25" customHeight="1">
      <c r="A135" s="147" t="s">
        <v>204</v>
      </c>
      <c r="B135" s="21" t="s">
        <v>186</v>
      </c>
      <c r="C135" s="148"/>
      <c r="D135" s="130"/>
      <c r="E135" s="20"/>
      <c r="F135" s="83"/>
      <c r="G135" s="20"/>
      <c r="H135" s="20"/>
      <c r="I135" s="168"/>
      <c r="J135" s="168"/>
      <c r="K135" s="136"/>
      <c r="L135" s="275"/>
    </row>
    <row r="136" spans="1:12" ht="17.25" customHeight="1">
      <c r="A136" s="66">
        <v>1</v>
      </c>
      <c r="B136" s="23" t="s">
        <v>205</v>
      </c>
      <c r="C136" s="149" t="s">
        <v>445</v>
      </c>
      <c r="D136" s="130">
        <f>nhâncông!G133</f>
        <v>106163</v>
      </c>
      <c r="E136" s="20">
        <f>'[4]vattu-QLtochuc'!E$27</f>
        <v>80125.20000000001</v>
      </c>
      <c r="F136" s="20">
        <f>'[2]CCDC -QLtochuc'!E33</f>
        <v>0</v>
      </c>
      <c r="G136" s="20">
        <f>'[3]thietbi-QLtochuc'!E61</f>
        <v>0</v>
      </c>
      <c r="H136" s="20">
        <f>'[3]thietbi-QLtochuc'!F61</f>
        <v>0</v>
      </c>
      <c r="I136" s="168">
        <f aca="true" t="shared" si="24" ref="I136:I141">SUM(D136:H136)</f>
        <v>186288.2</v>
      </c>
      <c r="J136" s="168">
        <f aca="true" t="shared" si="25" ref="J136:J141">I136*15%</f>
        <v>27943.23</v>
      </c>
      <c r="K136" s="136">
        <f aca="true" t="shared" si="26" ref="K136:K141">I136+J136</f>
        <v>214231.43000000002</v>
      </c>
      <c r="L136" s="275">
        <f t="shared" si="17"/>
        <v>2142.3143</v>
      </c>
    </row>
    <row r="137" spans="1:12" ht="15.75" customHeight="1">
      <c r="A137" s="24">
        <v>2</v>
      </c>
      <c r="B137" s="50" t="s">
        <v>206</v>
      </c>
      <c r="C137" s="149" t="s">
        <v>447</v>
      </c>
      <c r="D137" s="130">
        <f>nhâncông!G134</f>
        <v>0</v>
      </c>
      <c r="E137" s="20">
        <f>'[4]vattu-QLtochuc'!E$30</f>
        <v>80125.20000000001</v>
      </c>
      <c r="F137" s="20">
        <f>'[2]CCDC -QLtochuc'!E36</f>
        <v>0</v>
      </c>
      <c r="G137" s="20">
        <f>'[3]thietbi-QLtochuc'!E64</f>
        <v>0</v>
      </c>
      <c r="H137" s="20">
        <f>'[3]thietbi-QLtochuc'!F64</f>
        <v>0</v>
      </c>
      <c r="I137" s="168">
        <f t="shared" si="24"/>
        <v>80125.20000000001</v>
      </c>
      <c r="J137" s="168">
        <f t="shared" si="25"/>
        <v>12018.78</v>
      </c>
      <c r="K137" s="136">
        <f t="shared" si="26"/>
        <v>92143.98000000001</v>
      </c>
      <c r="L137" s="275">
        <f t="shared" si="17"/>
        <v>921.4398000000001</v>
      </c>
    </row>
    <row r="138" spans="1:12" ht="20.25" customHeight="1">
      <c r="A138" s="24">
        <v>3</v>
      </c>
      <c r="B138" s="50" t="s">
        <v>207</v>
      </c>
      <c r="C138" s="149" t="s">
        <v>451</v>
      </c>
      <c r="D138" s="130">
        <f>nhâncông!G135</f>
        <v>0</v>
      </c>
      <c r="E138" s="20">
        <f>'[4]vattu-QLtochuc'!E$33</f>
        <v>80125.20000000001</v>
      </c>
      <c r="F138" s="20">
        <f>'[2]CCDC -QLtochuc'!E39</f>
        <v>0</v>
      </c>
      <c r="G138" s="20">
        <f>'[3]thietbi-QLtochuc'!E67</f>
        <v>0</v>
      </c>
      <c r="H138" s="20">
        <f>'[3]thietbi-QLtochuc'!F67</f>
        <v>0</v>
      </c>
      <c r="I138" s="168">
        <f t="shared" si="24"/>
        <v>80125.20000000001</v>
      </c>
      <c r="J138" s="168">
        <f t="shared" si="25"/>
        <v>12018.78</v>
      </c>
      <c r="K138" s="136">
        <f t="shared" si="26"/>
        <v>92143.98000000001</v>
      </c>
      <c r="L138" s="275">
        <f t="shared" si="17"/>
        <v>921.4398000000001</v>
      </c>
    </row>
    <row r="139" spans="1:12" ht="20.25" customHeight="1">
      <c r="A139" s="24">
        <v>4</v>
      </c>
      <c r="B139" s="50" t="s">
        <v>90</v>
      </c>
      <c r="C139" s="149" t="s">
        <v>449</v>
      </c>
      <c r="D139" s="130">
        <f>nhâncông!G136</f>
        <v>127395</v>
      </c>
      <c r="E139" s="20">
        <f>'[4]vattu-QLtochuc'!E$36</f>
        <v>80125.20000000001</v>
      </c>
      <c r="F139" s="20">
        <f>'[2]CCDC -QLtochuc'!E42</f>
        <v>0</v>
      </c>
      <c r="G139" s="20">
        <f>'[3]thietbi-QLtochuc'!E70</f>
        <v>0</v>
      </c>
      <c r="H139" s="20">
        <f>'[3]thietbi-QLtochuc'!F70</f>
        <v>0</v>
      </c>
      <c r="I139" s="168">
        <f t="shared" si="24"/>
        <v>207520.2</v>
      </c>
      <c r="J139" s="168">
        <f t="shared" si="25"/>
        <v>31128.03</v>
      </c>
      <c r="K139" s="136">
        <f t="shared" si="26"/>
        <v>238648.23</v>
      </c>
      <c r="L139" s="275">
        <f t="shared" si="17"/>
        <v>2386.4823</v>
      </c>
    </row>
    <row r="140" spans="1:12" ht="20.25" customHeight="1">
      <c r="A140" s="66">
        <v>5</v>
      </c>
      <c r="B140" s="158" t="s">
        <v>92</v>
      </c>
      <c r="C140" s="149" t="s">
        <v>450</v>
      </c>
      <c r="D140" s="130">
        <f>nhâncông!G137</f>
        <v>0</v>
      </c>
      <c r="E140" s="20">
        <f>'[4]vattu-QLtochuc'!E$39</f>
        <v>80125.20000000001</v>
      </c>
      <c r="F140" s="20">
        <f>'[2]CCDC -QLtochuc'!E45</f>
        <v>0</v>
      </c>
      <c r="G140" s="20">
        <f>'[3]thietbi-QLtochuc'!E73</f>
        <v>0</v>
      </c>
      <c r="H140" s="20">
        <f>'[3]thietbi-QLtochuc'!F73</f>
        <v>0</v>
      </c>
      <c r="I140" s="168">
        <f t="shared" si="24"/>
        <v>80125.20000000001</v>
      </c>
      <c r="J140" s="168">
        <f t="shared" si="25"/>
        <v>12018.78</v>
      </c>
      <c r="K140" s="136">
        <f t="shared" si="26"/>
        <v>92143.98000000001</v>
      </c>
      <c r="L140" s="275">
        <f>K140</f>
        <v>92143.98000000001</v>
      </c>
    </row>
    <row r="141" spans="1:12" ht="14.25" customHeight="1">
      <c r="A141" s="24">
        <v>6</v>
      </c>
      <c r="B141" s="50" t="s">
        <v>78</v>
      </c>
      <c r="C141" s="149" t="s">
        <v>451</v>
      </c>
      <c r="D141" s="130">
        <f>nhâncông!G138</f>
        <v>0</v>
      </c>
      <c r="E141" s="20">
        <f>'[4]vattu-QLtochuc'!E$42</f>
        <v>80125.20000000001</v>
      </c>
      <c r="F141" s="20">
        <f>'[2]CCDC -QLtochuc'!E48</f>
        <v>0</v>
      </c>
      <c r="G141" s="20">
        <f>'[3]thietbi-QLtochuc'!E76</f>
        <v>0</v>
      </c>
      <c r="H141" s="20">
        <f>'[3]thietbi-QLtochuc'!F76</f>
        <v>0</v>
      </c>
      <c r="I141" s="168">
        <f t="shared" si="24"/>
        <v>80125.20000000001</v>
      </c>
      <c r="J141" s="168">
        <f t="shared" si="25"/>
        <v>12018.78</v>
      </c>
      <c r="K141" s="136">
        <f t="shared" si="26"/>
        <v>92143.98000000001</v>
      </c>
      <c r="L141" s="275">
        <f aca="true" t="shared" si="27" ref="L141:L204">K141/100</f>
        <v>921.4398000000001</v>
      </c>
    </row>
    <row r="142" spans="1:12" ht="19.5" customHeight="1">
      <c r="A142" s="143" t="s">
        <v>208</v>
      </c>
      <c r="B142" s="25" t="s">
        <v>209</v>
      </c>
      <c r="C142" s="50"/>
      <c r="D142" s="130"/>
      <c r="E142" s="20"/>
      <c r="F142" s="20"/>
      <c r="G142" s="20"/>
      <c r="H142" s="20"/>
      <c r="I142" s="168"/>
      <c r="J142" s="168"/>
      <c r="K142" s="136"/>
      <c r="L142" s="275"/>
    </row>
    <row r="143" spans="1:12" ht="19.5" customHeight="1">
      <c r="A143" s="147" t="s">
        <v>210</v>
      </c>
      <c r="B143" s="25" t="s">
        <v>211</v>
      </c>
      <c r="C143" s="148"/>
      <c r="D143" s="130"/>
      <c r="E143" s="20"/>
      <c r="F143" s="20"/>
      <c r="G143" s="20"/>
      <c r="H143" s="20"/>
      <c r="I143" s="168"/>
      <c r="J143" s="168"/>
      <c r="K143" s="136"/>
      <c r="L143" s="275"/>
    </row>
    <row r="144" spans="1:12" ht="19.5" customHeight="1">
      <c r="A144" s="66" t="s">
        <v>212</v>
      </c>
      <c r="B144" s="158" t="s">
        <v>94</v>
      </c>
      <c r="C144" s="148"/>
      <c r="D144" s="130"/>
      <c r="E144" s="20"/>
      <c r="F144" s="20"/>
      <c r="G144" s="20"/>
      <c r="H144" s="20"/>
      <c r="I144" s="168"/>
      <c r="J144" s="168"/>
      <c r="K144" s="136"/>
      <c r="L144" s="275"/>
    </row>
    <row r="145" spans="1:12" ht="19.5" customHeight="1">
      <c r="A145" s="151" t="s">
        <v>43</v>
      </c>
      <c r="B145" s="22" t="s">
        <v>99</v>
      </c>
      <c r="C145" s="149" t="s">
        <v>445</v>
      </c>
      <c r="D145" s="130">
        <f>nhâncông!G142</f>
        <v>0</v>
      </c>
      <c r="E145" s="20">
        <f>'[4]vattu-QLtochuc'!E$48</f>
        <v>122515.20000000001</v>
      </c>
      <c r="F145" s="20">
        <f>'[2]CCDC -QLtochuc'!E54</f>
        <v>0</v>
      </c>
      <c r="G145" s="20">
        <f>'[3]thietbi-QLtochuc'!E82</f>
        <v>0</v>
      </c>
      <c r="H145" s="20">
        <f>'[3]thietbi-QLtochuc'!F82</f>
        <v>0</v>
      </c>
      <c r="I145" s="168">
        <f>SUM(D145:H145)</f>
        <v>122515.20000000001</v>
      </c>
      <c r="J145" s="168">
        <f>I145*15%</f>
        <v>18377.280000000002</v>
      </c>
      <c r="K145" s="136">
        <f>I145+J145</f>
        <v>140892.48</v>
      </c>
      <c r="L145" s="275">
        <f t="shared" si="27"/>
        <v>1408.9248</v>
      </c>
    </row>
    <row r="146" spans="1:12" ht="17.25" customHeight="1">
      <c r="A146" s="151" t="s">
        <v>43</v>
      </c>
      <c r="B146" s="22" t="s">
        <v>101</v>
      </c>
      <c r="C146" s="149" t="s">
        <v>445</v>
      </c>
      <c r="D146" s="130">
        <f>nhâncông!G143</f>
        <v>0</v>
      </c>
      <c r="E146" s="20">
        <f>'[4]vattu-QLtochuc'!E$51</f>
        <v>122515.20000000001</v>
      </c>
      <c r="F146" s="20">
        <f>'[2]CCDC -QLtochuc'!E57</f>
        <v>0</v>
      </c>
      <c r="G146" s="20">
        <f>'[3]thietbi-QLtochuc'!E85</f>
        <v>0</v>
      </c>
      <c r="H146" s="20">
        <f>'[3]thietbi-QLtochuc'!F85</f>
        <v>0</v>
      </c>
      <c r="I146" s="168">
        <f>SUM(D146:H146)</f>
        <v>122515.20000000001</v>
      </c>
      <c r="J146" s="168">
        <f>I146*15%</f>
        <v>18377.280000000002</v>
      </c>
      <c r="K146" s="136">
        <f>I146+J146</f>
        <v>140892.48</v>
      </c>
      <c r="L146" s="275">
        <f t="shared" si="27"/>
        <v>1408.9248</v>
      </c>
    </row>
    <row r="147" spans="1:12" ht="17.25" customHeight="1">
      <c r="A147" s="151" t="s">
        <v>43</v>
      </c>
      <c r="B147" s="22" t="s">
        <v>103</v>
      </c>
      <c r="C147" s="149" t="s">
        <v>445</v>
      </c>
      <c r="D147" s="130">
        <f>nhâncông!G144</f>
        <v>36449</v>
      </c>
      <c r="E147" s="20">
        <f>'[4]vattu-QLtochuc'!E$54</f>
        <v>122515.20000000001</v>
      </c>
      <c r="F147" s="20">
        <f>'[2]CCDC -QLtochuc'!E60</f>
        <v>0</v>
      </c>
      <c r="G147" s="20">
        <f>'[3]thietbi-QLtochuc'!E88</f>
        <v>0</v>
      </c>
      <c r="H147" s="20">
        <f>'[3]thietbi-QLtochuc'!F88</f>
        <v>0</v>
      </c>
      <c r="I147" s="168">
        <f>SUM(D147:H147)</f>
        <v>158964.2</v>
      </c>
      <c r="J147" s="168">
        <f>I147*15%</f>
        <v>23844.63</v>
      </c>
      <c r="K147" s="136">
        <f>I147+J147</f>
        <v>182808.83000000002</v>
      </c>
      <c r="L147" s="275">
        <f t="shared" si="27"/>
        <v>1828.0883000000001</v>
      </c>
    </row>
    <row r="148" spans="1:12" ht="17.25" customHeight="1">
      <c r="A148" s="66" t="s">
        <v>213</v>
      </c>
      <c r="B148" s="158" t="s">
        <v>214</v>
      </c>
      <c r="C148" s="149" t="s">
        <v>447</v>
      </c>
      <c r="D148" s="130">
        <f>nhâncông!G145</f>
        <v>0</v>
      </c>
      <c r="E148" s="20">
        <f>'[4]vattu-QLtochuc'!E$57</f>
        <v>122515.20000000001</v>
      </c>
      <c r="F148" s="20">
        <f>'[2]CCDC -QLtochuc'!E63</f>
        <v>0</v>
      </c>
      <c r="G148" s="20">
        <f>'[3]thietbi-QLtochuc'!E91</f>
        <v>0</v>
      </c>
      <c r="H148" s="20">
        <f>'[3]thietbi-QLtochuc'!F91</f>
        <v>0</v>
      </c>
      <c r="I148" s="168">
        <f>SUM(D148:H148)</f>
        <v>122515.20000000001</v>
      </c>
      <c r="J148" s="168">
        <f>I148*15%</f>
        <v>18377.280000000002</v>
      </c>
      <c r="K148" s="136">
        <f>I148+J148</f>
        <v>140892.48</v>
      </c>
      <c r="L148" s="275">
        <f t="shared" si="27"/>
        <v>1408.9248</v>
      </c>
    </row>
    <row r="149" spans="1:12" ht="17.25" customHeight="1">
      <c r="A149" s="66" t="s">
        <v>215</v>
      </c>
      <c r="B149" s="158" t="s">
        <v>195</v>
      </c>
      <c r="C149" s="22"/>
      <c r="D149" s="130"/>
      <c r="E149" s="20"/>
      <c r="F149" s="20"/>
      <c r="G149" s="20"/>
      <c r="H149" s="20"/>
      <c r="I149" s="168"/>
      <c r="J149" s="168"/>
      <c r="K149" s="136"/>
      <c r="L149" s="275"/>
    </row>
    <row r="150" spans="1:12" ht="31.5" customHeight="1">
      <c r="A150" s="151" t="s">
        <v>43</v>
      </c>
      <c r="B150" s="50" t="s">
        <v>216</v>
      </c>
      <c r="C150" s="149" t="s">
        <v>451</v>
      </c>
      <c r="D150" s="130">
        <f>nhâncông!G147</f>
        <v>0</v>
      </c>
      <c r="E150" s="20">
        <f>'[4]vattu-QLtochuc'!E$61</f>
        <v>122515.20000000001</v>
      </c>
      <c r="F150" s="20">
        <f>'[2]CCDC -QLtochuc'!E67</f>
        <v>0</v>
      </c>
      <c r="G150" s="20">
        <f>'[3]thietbi-QLtochuc'!E95</f>
        <v>0</v>
      </c>
      <c r="H150" s="20">
        <f>'[3]thietbi-QLtochuc'!F95</f>
        <v>0</v>
      </c>
      <c r="I150" s="168">
        <f aca="true" t="shared" si="28" ref="I150:I158">SUM(D150:H150)</f>
        <v>122515.20000000001</v>
      </c>
      <c r="J150" s="168">
        <f aca="true" t="shared" si="29" ref="J150:J158">I150*15%</f>
        <v>18377.280000000002</v>
      </c>
      <c r="K150" s="136">
        <f aca="true" t="shared" si="30" ref="K150:K158">I150+J150</f>
        <v>140892.48</v>
      </c>
      <c r="L150" s="275">
        <f t="shared" si="27"/>
        <v>1408.9248</v>
      </c>
    </row>
    <row r="151" spans="1:12" ht="35.25" customHeight="1">
      <c r="A151" s="151" t="s">
        <v>43</v>
      </c>
      <c r="B151" s="50" t="s">
        <v>217</v>
      </c>
      <c r="C151" s="149" t="s">
        <v>451</v>
      </c>
      <c r="D151" s="130">
        <f>nhâncông!G148</f>
        <v>72898</v>
      </c>
      <c r="E151" s="20">
        <f>'[4]vattu-QLtochuc'!E$64</f>
        <v>122515.20000000001</v>
      </c>
      <c r="F151" s="20">
        <f>'[2]CCDC -QLtochuc'!E70</f>
        <v>0</v>
      </c>
      <c r="G151" s="20">
        <f>'[3]thietbi-QLtochuc'!E98</f>
        <v>0</v>
      </c>
      <c r="H151" s="20">
        <f>'[3]thietbi-QLtochuc'!F98</f>
        <v>0</v>
      </c>
      <c r="I151" s="168">
        <f t="shared" si="28"/>
        <v>195413.2</v>
      </c>
      <c r="J151" s="168">
        <f t="shared" si="29"/>
        <v>29311.98</v>
      </c>
      <c r="K151" s="136">
        <f t="shared" si="30"/>
        <v>224725.18000000002</v>
      </c>
      <c r="L151" s="275">
        <f t="shared" si="27"/>
        <v>2247.2518</v>
      </c>
    </row>
    <row r="152" spans="1:12" ht="32.25" customHeight="1">
      <c r="A152" s="151" t="s">
        <v>43</v>
      </c>
      <c r="B152" s="50" t="s">
        <v>218</v>
      </c>
      <c r="C152" s="149" t="s">
        <v>451</v>
      </c>
      <c r="D152" s="130">
        <f>nhâncông!G149</f>
        <v>0</v>
      </c>
      <c r="E152" s="20">
        <f>'[4]vattu-QLtochuc'!E$67</f>
        <v>122515.20000000001</v>
      </c>
      <c r="F152" s="20">
        <f>'[2]CCDC -QLtochuc'!E73</f>
        <v>0</v>
      </c>
      <c r="G152" s="20">
        <f>'[3]thietbi-QLtochuc'!E101</f>
        <v>0</v>
      </c>
      <c r="H152" s="20">
        <f>'[3]thietbi-QLtochuc'!F101</f>
        <v>0</v>
      </c>
      <c r="I152" s="168">
        <f t="shared" si="28"/>
        <v>122515.20000000001</v>
      </c>
      <c r="J152" s="168">
        <f t="shared" si="29"/>
        <v>18377.280000000002</v>
      </c>
      <c r="K152" s="136">
        <f t="shared" si="30"/>
        <v>140892.48</v>
      </c>
      <c r="L152" s="275">
        <f t="shared" si="27"/>
        <v>1408.9248</v>
      </c>
    </row>
    <row r="153" spans="1:12" ht="18.75" customHeight="1">
      <c r="A153" s="151" t="s">
        <v>43</v>
      </c>
      <c r="B153" s="22" t="s">
        <v>68</v>
      </c>
      <c r="C153" s="149" t="s">
        <v>451</v>
      </c>
      <c r="D153" s="130">
        <f>nhâncông!G150</f>
        <v>0</v>
      </c>
      <c r="E153" s="20">
        <f>'[4]vattu-QLtochuc'!E$70</f>
        <v>122515.20000000001</v>
      </c>
      <c r="F153" s="20">
        <f>'[2]CCDC -QLtochuc'!E76</f>
        <v>0</v>
      </c>
      <c r="G153" s="20">
        <f>'[3]thietbi-QLtochuc'!E104</f>
        <v>0</v>
      </c>
      <c r="H153" s="20">
        <f>'[3]thietbi-QLtochuc'!F104</f>
        <v>0</v>
      </c>
      <c r="I153" s="168">
        <f t="shared" si="28"/>
        <v>122515.20000000001</v>
      </c>
      <c r="J153" s="168">
        <f t="shared" si="29"/>
        <v>18377.280000000002</v>
      </c>
      <c r="K153" s="136">
        <f t="shared" si="30"/>
        <v>140892.48</v>
      </c>
      <c r="L153" s="275">
        <f t="shared" si="27"/>
        <v>1408.9248</v>
      </c>
    </row>
    <row r="154" spans="1:12" ht="18.75" customHeight="1">
      <c r="A154" s="151" t="s">
        <v>43</v>
      </c>
      <c r="B154" s="22" t="s">
        <v>70</v>
      </c>
      <c r="C154" s="149" t="s">
        <v>451</v>
      </c>
      <c r="D154" s="130">
        <f>nhâncông!G151</f>
        <v>21870</v>
      </c>
      <c r="E154" s="20">
        <f>'[4]vattu-QLtochuc'!E$73</f>
        <v>122515.20000000001</v>
      </c>
      <c r="F154" s="20">
        <f>'[2]CCDC -QLtochuc'!E79</f>
        <v>0</v>
      </c>
      <c r="G154" s="20">
        <f>'[3]thietbi-QLtochuc'!E107</f>
        <v>0</v>
      </c>
      <c r="H154" s="20">
        <f>'[3]thietbi-QLtochuc'!F107</f>
        <v>0</v>
      </c>
      <c r="I154" s="168">
        <f t="shared" si="28"/>
        <v>144385.2</v>
      </c>
      <c r="J154" s="168">
        <f t="shared" si="29"/>
        <v>21657.780000000002</v>
      </c>
      <c r="K154" s="136">
        <f t="shared" si="30"/>
        <v>166042.98</v>
      </c>
      <c r="L154" s="275">
        <f t="shared" si="27"/>
        <v>1660.4298000000001</v>
      </c>
    </row>
    <row r="155" spans="1:12" ht="18.75" customHeight="1">
      <c r="A155" s="151" t="s">
        <v>43</v>
      </c>
      <c r="B155" s="22" t="s">
        <v>115</v>
      </c>
      <c r="C155" s="149" t="s">
        <v>451</v>
      </c>
      <c r="D155" s="130">
        <f>nhâncông!G152</f>
        <v>0</v>
      </c>
      <c r="E155" s="20">
        <f>'[4]vattu-QLtochuc'!E$76</f>
        <v>122515.20000000001</v>
      </c>
      <c r="F155" s="20">
        <f>'[2]CCDC -QLtochuc'!E82</f>
        <v>0</v>
      </c>
      <c r="G155" s="20">
        <f>'[3]thietbi-QLtochuc'!E110</f>
        <v>0</v>
      </c>
      <c r="H155" s="20">
        <f>'[3]thietbi-QLtochuc'!F110</f>
        <v>0</v>
      </c>
      <c r="I155" s="168">
        <f t="shared" si="28"/>
        <v>122515.20000000001</v>
      </c>
      <c r="J155" s="168">
        <f t="shared" si="29"/>
        <v>18377.280000000002</v>
      </c>
      <c r="K155" s="136">
        <f t="shared" si="30"/>
        <v>140892.48</v>
      </c>
      <c r="L155" s="275">
        <f t="shared" si="27"/>
        <v>1408.9248</v>
      </c>
    </row>
    <row r="156" spans="1:12" ht="18" customHeight="1">
      <c r="A156" s="151" t="s">
        <v>43</v>
      </c>
      <c r="B156" s="22" t="s">
        <v>170</v>
      </c>
      <c r="C156" s="149" t="s">
        <v>451</v>
      </c>
      <c r="D156" s="130">
        <f>nhâncông!G153</f>
        <v>0</v>
      </c>
      <c r="E156" s="20">
        <f>'[4]vattu-QLtochuc'!E$79</f>
        <v>122515.20000000001</v>
      </c>
      <c r="F156" s="20">
        <f>'[2]CCDC -QLtochuc'!E85</f>
        <v>0</v>
      </c>
      <c r="G156" s="20">
        <f>'[3]thietbi-QLtochuc'!E113</f>
        <v>0</v>
      </c>
      <c r="H156" s="20">
        <f>'[3]thietbi-QLtochuc'!F113</f>
        <v>0</v>
      </c>
      <c r="I156" s="168">
        <f t="shared" si="28"/>
        <v>122515.20000000001</v>
      </c>
      <c r="J156" s="168">
        <f t="shared" si="29"/>
        <v>18377.280000000002</v>
      </c>
      <c r="K156" s="136">
        <f t="shared" si="30"/>
        <v>140892.48</v>
      </c>
      <c r="L156" s="275">
        <f t="shared" si="27"/>
        <v>1408.9248</v>
      </c>
    </row>
    <row r="157" spans="1:12" ht="18" customHeight="1">
      <c r="A157" s="151" t="s">
        <v>43</v>
      </c>
      <c r="B157" s="22" t="s">
        <v>171</v>
      </c>
      <c r="C157" s="149" t="s">
        <v>452</v>
      </c>
      <c r="D157" s="130">
        <f>nhâncông!G154</f>
        <v>29159</v>
      </c>
      <c r="E157" s="20">
        <f>'[4]vattu-QLtochuc'!E$82</f>
        <v>122515.20000000001</v>
      </c>
      <c r="F157" s="20">
        <f>'[2]CCDC -QLtochuc'!E88</f>
        <v>0</v>
      </c>
      <c r="G157" s="20">
        <f>'[3]thietbi-QLtochuc'!E116</f>
        <v>0</v>
      </c>
      <c r="H157" s="20">
        <f>'[3]thietbi-QLtochuc'!F116</f>
        <v>0</v>
      </c>
      <c r="I157" s="168">
        <f t="shared" si="28"/>
        <v>151674.2</v>
      </c>
      <c r="J157" s="168">
        <f t="shared" si="29"/>
        <v>22751.13</v>
      </c>
      <c r="K157" s="136">
        <f t="shared" si="30"/>
        <v>174425.33000000002</v>
      </c>
      <c r="L157" s="275">
        <f>K157/4</f>
        <v>43606.332500000004</v>
      </c>
    </row>
    <row r="158" spans="1:12" ht="18" customHeight="1">
      <c r="A158" s="151" t="s">
        <v>43</v>
      </c>
      <c r="B158" s="22" t="s">
        <v>77</v>
      </c>
      <c r="C158" s="149" t="s">
        <v>451</v>
      </c>
      <c r="D158" s="130">
        <f>nhâncông!G155</f>
        <v>0</v>
      </c>
      <c r="E158" s="20">
        <f>'[4]vattu-QLtochuc'!E$85</f>
        <v>122515.20000000001</v>
      </c>
      <c r="F158" s="20">
        <f>'[2]CCDC -QLtochuc'!E91</f>
        <v>0</v>
      </c>
      <c r="G158" s="20">
        <f>'[3]thietbi-QLtochuc'!E119</f>
        <v>0</v>
      </c>
      <c r="H158" s="20">
        <f>'[3]thietbi-QLtochuc'!F119</f>
        <v>0</v>
      </c>
      <c r="I158" s="168">
        <f t="shared" si="28"/>
        <v>122515.20000000001</v>
      </c>
      <c r="J158" s="168">
        <f t="shared" si="29"/>
        <v>18377.280000000002</v>
      </c>
      <c r="K158" s="136">
        <f t="shared" si="30"/>
        <v>140892.48</v>
      </c>
      <c r="L158" s="275">
        <f t="shared" si="27"/>
        <v>1408.9248</v>
      </c>
    </row>
    <row r="159" spans="1:12" ht="19.5" customHeight="1">
      <c r="A159" s="66" t="s">
        <v>219</v>
      </c>
      <c r="B159" s="158" t="s">
        <v>78</v>
      </c>
      <c r="C159" s="22"/>
      <c r="D159" s="130"/>
      <c r="E159" s="20"/>
      <c r="F159" s="20"/>
      <c r="G159" s="20"/>
      <c r="H159" s="20"/>
      <c r="I159" s="168"/>
      <c r="J159" s="168"/>
      <c r="K159" s="136"/>
      <c r="L159" s="275"/>
    </row>
    <row r="160" spans="1:12" ht="30.75" customHeight="1">
      <c r="A160" s="151" t="s">
        <v>43</v>
      </c>
      <c r="B160" s="158" t="s">
        <v>220</v>
      </c>
      <c r="C160" s="149" t="s">
        <v>451</v>
      </c>
      <c r="D160" s="130">
        <f>nhâncông!G157</f>
        <v>14580</v>
      </c>
      <c r="E160" s="20">
        <f>'[4]vattu-QLtochuc'!E$89</f>
        <v>122515.20000000001</v>
      </c>
      <c r="F160" s="20">
        <f>'[2]CCDC -QLtochuc'!E95</f>
        <v>0</v>
      </c>
      <c r="G160" s="20">
        <f>'[3]thietbi-QLtochuc'!E123</f>
        <v>0</v>
      </c>
      <c r="H160" s="20">
        <f>'[3]thietbi-QLtochuc'!F123</f>
        <v>0</v>
      </c>
      <c r="I160" s="168">
        <f aca="true" t="shared" si="31" ref="I160:I165">SUM(D160:H160)</f>
        <v>137095.2</v>
      </c>
      <c r="J160" s="168">
        <f aca="true" t="shared" si="32" ref="J160:J165">I160*15%</f>
        <v>20564.280000000002</v>
      </c>
      <c r="K160" s="136">
        <f aca="true" t="shared" si="33" ref="K160:K165">I160+J160</f>
        <v>157659.48</v>
      </c>
      <c r="L160" s="275">
        <f t="shared" si="27"/>
        <v>1576.5948</v>
      </c>
    </row>
    <row r="161" spans="1:12" ht="33" customHeight="1">
      <c r="A161" s="151" t="s">
        <v>43</v>
      </c>
      <c r="B161" s="158" t="s">
        <v>221</v>
      </c>
      <c r="C161" s="149" t="s">
        <v>451</v>
      </c>
      <c r="D161" s="130">
        <f>nhâncông!G158</f>
        <v>0</v>
      </c>
      <c r="E161" s="20">
        <f>'[4]vattu-QLtochuc'!E$92</f>
        <v>122515.20000000001</v>
      </c>
      <c r="F161" s="20">
        <f>'[2]CCDC -QLtochuc'!E98</f>
        <v>0</v>
      </c>
      <c r="G161" s="20">
        <f>'[3]thietbi-QLtochuc'!E126</f>
        <v>0</v>
      </c>
      <c r="H161" s="20">
        <f>'[3]thietbi-QLtochuc'!F126</f>
        <v>0</v>
      </c>
      <c r="I161" s="168">
        <f t="shared" si="31"/>
        <v>122515.20000000001</v>
      </c>
      <c r="J161" s="168">
        <f t="shared" si="32"/>
        <v>18377.280000000002</v>
      </c>
      <c r="K161" s="136">
        <f t="shared" si="33"/>
        <v>140892.48</v>
      </c>
      <c r="L161" s="275">
        <f t="shared" si="27"/>
        <v>1408.9248</v>
      </c>
    </row>
    <row r="162" spans="1:12" ht="25.5" customHeight="1">
      <c r="A162" s="151" t="s">
        <v>43</v>
      </c>
      <c r="B162" s="158" t="s">
        <v>479</v>
      </c>
      <c r="C162" s="149" t="s">
        <v>451</v>
      </c>
      <c r="D162" s="130">
        <f>nhâncông!G159</f>
        <v>0</v>
      </c>
      <c r="E162" s="20">
        <f>'[4]vattu-QLtochuc'!E$95</f>
        <v>122515.20000000001</v>
      </c>
      <c r="F162" s="20">
        <f>'[2]CCDC -QLtochuc'!E101</f>
        <v>0</v>
      </c>
      <c r="G162" s="20">
        <f>'[3]thietbi-QLtochuc'!E129</f>
        <v>0</v>
      </c>
      <c r="H162" s="20">
        <f>'[3]thietbi-QLtochuc'!F129</f>
        <v>0</v>
      </c>
      <c r="I162" s="168">
        <f t="shared" si="31"/>
        <v>122515.20000000001</v>
      </c>
      <c r="J162" s="168">
        <f t="shared" si="32"/>
        <v>18377.280000000002</v>
      </c>
      <c r="K162" s="136">
        <f t="shared" si="33"/>
        <v>140892.48</v>
      </c>
      <c r="L162" s="275">
        <f t="shared" si="27"/>
        <v>1408.9248</v>
      </c>
    </row>
    <row r="163" spans="1:12" ht="31.5" customHeight="1">
      <c r="A163" s="151" t="s">
        <v>43</v>
      </c>
      <c r="B163" s="158" t="s">
        <v>222</v>
      </c>
      <c r="C163" s="149" t="s">
        <v>451</v>
      </c>
      <c r="D163" s="130">
        <f>nhâncông!G160</f>
        <v>51029</v>
      </c>
      <c r="E163" s="20">
        <f>'[4]vattu-QLtochuc'!E$98</f>
        <v>122515.20000000001</v>
      </c>
      <c r="F163" s="20">
        <f>'[2]CCDC -QLtochuc'!E104</f>
        <v>0</v>
      </c>
      <c r="G163" s="20">
        <f>'[3]thietbi-QLtochuc'!E132</f>
        <v>0</v>
      </c>
      <c r="H163" s="20">
        <f>'[3]thietbi-QLtochuc'!F132</f>
        <v>0</v>
      </c>
      <c r="I163" s="168">
        <f t="shared" si="31"/>
        <v>173544.2</v>
      </c>
      <c r="J163" s="168">
        <f t="shared" si="32"/>
        <v>26031.63</v>
      </c>
      <c r="K163" s="136">
        <f t="shared" si="33"/>
        <v>199575.83000000002</v>
      </c>
      <c r="L163" s="275">
        <f t="shared" si="27"/>
        <v>1995.7583000000002</v>
      </c>
    </row>
    <row r="164" spans="1:12" ht="12.75">
      <c r="A164" s="66" t="s">
        <v>223</v>
      </c>
      <c r="B164" s="50" t="s">
        <v>90</v>
      </c>
      <c r="C164" s="149" t="s">
        <v>449</v>
      </c>
      <c r="D164" s="130">
        <f>nhâncông!G161</f>
        <v>0</v>
      </c>
      <c r="E164" s="20">
        <f>'[4]vattu-QLtochuc'!E$101</f>
        <v>122515.20000000001</v>
      </c>
      <c r="F164" s="20">
        <f>'[2]CCDC -QLtochuc'!E107</f>
        <v>0</v>
      </c>
      <c r="G164" s="20">
        <f>'[3]thietbi-QLtochuc'!E135</f>
        <v>0</v>
      </c>
      <c r="H164" s="20">
        <f>'[3]thietbi-QLtochuc'!F135</f>
        <v>0</v>
      </c>
      <c r="I164" s="168">
        <f t="shared" si="31"/>
        <v>122515.20000000001</v>
      </c>
      <c r="J164" s="168">
        <f t="shared" si="32"/>
        <v>18377.280000000002</v>
      </c>
      <c r="K164" s="136">
        <f t="shared" si="33"/>
        <v>140892.48</v>
      </c>
      <c r="L164" s="275">
        <f t="shared" si="27"/>
        <v>1408.9248</v>
      </c>
    </row>
    <row r="165" spans="1:12" ht="12.75">
      <c r="A165" s="66" t="s">
        <v>225</v>
      </c>
      <c r="B165" s="50" t="s">
        <v>92</v>
      </c>
      <c r="C165" s="149" t="s">
        <v>450</v>
      </c>
      <c r="D165" s="130">
        <f>nhâncông!G162</f>
        <v>0</v>
      </c>
      <c r="E165" s="20">
        <f>'[4]vattu-QLtochuc'!E$104</f>
        <v>122515.20000000001</v>
      </c>
      <c r="F165" s="20">
        <f>'[2]CCDC -QLtochuc'!E110</f>
        <v>0</v>
      </c>
      <c r="G165" s="20">
        <f>'[3]thietbi-QLtochuc'!E138</f>
        <v>0</v>
      </c>
      <c r="H165" s="20">
        <f>'[3]thietbi-QLtochuc'!F138</f>
        <v>0</v>
      </c>
      <c r="I165" s="168">
        <f t="shared" si="31"/>
        <v>122515.20000000001</v>
      </c>
      <c r="J165" s="168">
        <f t="shared" si="32"/>
        <v>18377.280000000002</v>
      </c>
      <c r="K165" s="136">
        <f t="shared" si="33"/>
        <v>140892.48</v>
      </c>
      <c r="L165" s="275">
        <f>K165</f>
        <v>140892.48</v>
      </c>
    </row>
    <row r="166" spans="1:12" ht="18.75" customHeight="1">
      <c r="A166" s="147" t="s">
        <v>226</v>
      </c>
      <c r="B166" s="25" t="s">
        <v>227</v>
      </c>
      <c r="C166" s="22"/>
      <c r="D166" s="130"/>
      <c r="E166" s="20"/>
      <c r="F166" s="20"/>
      <c r="G166" s="20"/>
      <c r="H166" s="20"/>
      <c r="I166" s="168"/>
      <c r="J166" s="168"/>
      <c r="K166" s="136"/>
      <c r="L166" s="275"/>
    </row>
    <row r="167" spans="1:12" ht="18.75" customHeight="1">
      <c r="A167" s="66" t="s">
        <v>228</v>
      </c>
      <c r="B167" s="23" t="s">
        <v>94</v>
      </c>
      <c r="C167" s="148"/>
      <c r="D167" s="130"/>
      <c r="E167" s="20"/>
      <c r="F167" s="20"/>
      <c r="G167" s="20"/>
      <c r="H167" s="20"/>
      <c r="I167" s="168"/>
      <c r="J167" s="168"/>
      <c r="K167" s="136"/>
      <c r="L167" s="275"/>
    </row>
    <row r="168" spans="1:12" ht="18.75" customHeight="1">
      <c r="A168" s="151" t="s">
        <v>43</v>
      </c>
      <c r="B168" s="23" t="s">
        <v>99</v>
      </c>
      <c r="C168" s="149" t="s">
        <v>445</v>
      </c>
      <c r="D168" s="130">
        <f>nhâncông!G165</f>
        <v>0</v>
      </c>
      <c r="E168" s="20">
        <f>'[4]vattu-QLtochuc'!E$109</f>
        <v>122515.20000000001</v>
      </c>
      <c r="F168" s="20">
        <f>'[2]CCDC -QLtochuc'!E115</f>
        <v>0</v>
      </c>
      <c r="G168" s="20">
        <f>'[3]thietbi-QLtochuc'!E143</f>
        <v>0</v>
      </c>
      <c r="H168" s="20">
        <f>'[3]thietbi-QLtochuc'!F143</f>
        <v>0</v>
      </c>
      <c r="I168" s="168">
        <f>SUM(D168:H168)</f>
        <v>122515.20000000001</v>
      </c>
      <c r="J168" s="168">
        <f>I168*15%</f>
        <v>18377.280000000002</v>
      </c>
      <c r="K168" s="136">
        <f>I168+J168</f>
        <v>140892.48</v>
      </c>
      <c r="L168" s="275">
        <f t="shared" si="27"/>
        <v>1408.9248</v>
      </c>
    </row>
    <row r="169" spans="1:12" s="176" customFormat="1" ht="18.75" customHeight="1">
      <c r="A169" s="169" t="s">
        <v>43</v>
      </c>
      <c r="B169" s="170" t="s">
        <v>229</v>
      </c>
      <c r="C169" s="171" t="s">
        <v>445</v>
      </c>
      <c r="D169" s="172">
        <f>nhâncông!G166</f>
        <v>21870</v>
      </c>
      <c r="E169" s="179">
        <f>'[4]vattu-QLtochuc'!E$112</f>
        <v>122515.20000000001</v>
      </c>
      <c r="F169" s="173">
        <f>'[2]CCDC -QLtochuc'!E118</f>
        <v>0</v>
      </c>
      <c r="G169" s="173">
        <f>'[3]thietbi-QLtochuc'!E146</f>
        <v>0</v>
      </c>
      <c r="H169" s="173">
        <f>'[3]thietbi-QLtochuc'!F146</f>
        <v>0</v>
      </c>
      <c r="I169" s="174">
        <f>SUM(D169:H169)</f>
        <v>144385.2</v>
      </c>
      <c r="J169" s="174">
        <f>I169*15%</f>
        <v>21657.780000000002</v>
      </c>
      <c r="K169" s="175">
        <f>I169+J169</f>
        <v>166042.98</v>
      </c>
      <c r="L169" s="275">
        <f t="shared" si="27"/>
        <v>1660.4298000000001</v>
      </c>
    </row>
    <row r="170" spans="1:12" ht="18.75" customHeight="1">
      <c r="A170" s="151" t="s">
        <v>43</v>
      </c>
      <c r="B170" s="23" t="s">
        <v>230</v>
      </c>
      <c r="C170" s="149" t="s">
        <v>445</v>
      </c>
      <c r="D170" s="130">
        <f>nhâncông!G167</f>
        <v>0</v>
      </c>
      <c r="E170" s="20">
        <f>'[4]vattu-QLtochuc'!E$115</f>
        <v>122515.20000000001</v>
      </c>
      <c r="F170" s="20">
        <f>'[2]CCDC -QLtochuc'!E121</f>
        <v>0</v>
      </c>
      <c r="G170" s="20">
        <f>'[3]thietbi-QLtochuc'!E149</f>
        <v>0</v>
      </c>
      <c r="H170" s="20">
        <f>'[3]thietbi-QLtochuc'!F149</f>
        <v>0</v>
      </c>
      <c r="I170" s="168">
        <f>SUM(D170:H170)</f>
        <v>122515.20000000001</v>
      </c>
      <c r="J170" s="168">
        <f>I170*15%</f>
        <v>18377.280000000002</v>
      </c>
      <c r="K170" s="136">
        <f>I170+J170</f>
        <v>140892.48</v>
      </c>
      <c r="L170" s="275">
        <f t="shared" si="27"/>
        <v>1408.9248</v>
      </c>
    </row>
    <row r="171" spans="1:12" ht="18.75" customHeight="1">
      <c r="A171" s="66" t="s">
        <v>231</v>
      </c>
      <c r="B171" s="23" t="s">
        <v>206</v>
      </c>
      <c r="C171" s="159"/>
      <c r="D171" s="130"/>
      <c r="E171" s="20"/>
      <c r="F171" s="20"/>
      <c r="G171" s="20"/>
      <c r="H171" s="20"/>
      <c r="I171" s="168"/>
      <c r="J171" s="168"/>
      <c r="K171" s="136"/>
      <c r="L171" s="275"/>
    </row>
    <row r="172" spans="1:12" ht="18.75" customHeight="1">
      <c r="A172" s="151" t="s">
        <v>43</v>
      </c>
      <c r="B172" s="23" t="s">
        <v>214</v>
      </c>
      <c r="C172" s="149" t="s">
        <v>447</v>
      </c>
      <c r="D172" s="130">
        <f>nhâncông!G169</f>
        <v>21870</v>
      </c>
      <c r="E172" s="20">
        <f>'[4]vattu-QLtochuc'!E$119</f>
        <v>122515.20000000001</v>
      </c>
      <c r="F172" s="20">
        <f>'[2]CCDC -QLtochuc'!E125</f>
        <v>0</v>
      </c>
      <c r="G172" s="20">
        <f>'[3]thietbi-QLtochuc'!E153</f>
        <v>0</v>
      </c>
      <c r="H172" s="20">
        <f>'[3]thietbi-QLtochuc'!F153</f>
        <v>0</v>
      </c>
      <c r="I172" s="168">
        <f>SUM(D172:H172)</f>
        <v>144385.2</v>
      </c>
      <c r="J172" s="168">
        <f>I172*15%</f>
        <v>21657.780000000002</v>
      </c>
      <c r="K172" s="136">
        <f>I172+J172</f>
        <v>166042.98</v>
      </c>
      <c r="L172" s="275">
        <f t="shared" si="27"/>
        <v>1660.4298000000001</v>
      </c>
    </row>
    <row r="173" spans="1:12" ht="18.75" customHeight="1">
      <c r="A173" s="151" t="s">
        <v>43</v>
      </c>
      <c r="B173" s="23" t="s">
        <v>232</v>
      </c>
      <c r="C173" s="149" t="s">
        <v>447</v>
      </c>
      <c r="D173" s="130">
        <f>nhâncông!G170</f>
        <v>0</v>
      </c>
      <c r="E173" s="20">
        <f>'[4]vattu-QLtochuc'!E$122</f>
        <v>122515.20000000001</v>
      </c>
      <c r="F173" s="20">
        <f>'[2]CCDC -QLtochuc'!E128</f>
        <v>0</v>
      </c>
      <c r="G173" s="20">
        <f>'[3]thietbi-QLtochuc'!E156</f>
        <v>0</v>
      </c>
      <c r="H173" s="20">
        <f>'[3]thietbi-QLtochuc'!F156</f>
        <v>0</v>
      </c>
      <c r="I173" s="168">
        <f>SUM(D173:H173)</f>
        <v>122515.20000000001</v>
      </c>
      <c r="J173" s="168">
        <f>I173*15%</f>
        <v>18377.280000000002</v>
      </c>
      <c r="K173" s="136">
        <f>I173+J173</f>
        <v>140892.48</v>
      </c>
      <c r="L173" s="275">
        <f t="shared" si="27"/>
        <v>1408.9248</v>
      </c>
    </row>
    <row r="174" spans="1:12" ht="17.25" customHeight="1">
      <c r="A174" s="66" t="s">
        <v>233</v>
      </c>
      <c r="B174" s="23" t="s">
        <v>207</v>
      </c>
      <c r="C174" s="161"/>
      <c r="D174" s="130"/>
      <c r="E174" s="20"/>
      <c r="F174" s="20"/>
      <c r="G174" s="20"/>
      <c r="H174" s="20"/>
      <c r="I174" s="168"/>
      <c r="J174" s="168"/>
      <c r="K174" s="136"/>
      <c r="L174" s="275">
        <f t="shared" si="27"/>
        <v>0</v>
      </c>
    </row>
    <row r="175" spans="1:12" ht="17.25" customHeight="1">
      <c r="A175" s="151" t="s">
        <v>43</v>
      </c>
      <c r="B175" s="23" t="s">
        <v>234</v>
      </c>
      <c r="C175" s="149" t="s">
        <v>451</v>
      </c>
      <c r="D175" s="130">
        <f>nhâncông!G172</f>
        <v>21870</v>
      </c>
      <c r="E175" s="20">
        <f>'[4]vattu-QLtochuc'!E$126</f>
        <v>122515.20000000001</v>
      </c>
      <c r="F175" s="20">
        <f>'[2]CCDC -QLtochuc'!E132</f>
        <v>0</v>
      </c>
      <c r="G175" s="20">
        <f>'[3]thietbi-QLtochuc'!E160</f>
        <v>0</v>
      </c>
      <c r="H175" s="20">
        <f>'[3]thietbi-QLtochuc'!F160</f>
        <v>0</v>
      </c>
      <c r="I175" s="168">
        <f>SUM(D175:H175)</f>
        <v>144385.2</v>
      </c>
      <c r="J175" s="168">
        <f>I175*15%</f>
        <v>21657.780000000002</v>
      </c>
      <c r="K175" s="136">
        <f>I175+J175</f>
        <v>166042.98</v>
      </c>
      <c r="L175" s="275">
        <f t="shared" si="27"/>
        <v>1660.4298000000001</v>
      </c>
    </row>
    <row r="176" spans="1:12" ht="17.25" customHeight="1">
      <c r="A176" s="151" t="s">
        <v>43</v>
      </c>
      <c r="B176" s="23" t="s">
        <v>235</v>
      </c>
      <c r="C176" s="149" t="s">
        <v>451</v>
      </c>
      <c r="D176" s="130">
        <f>nhâncông!G173</f>
        <v>0</v>
      </c>
      <c r="E176" s="20">
        <f>'[4]vattu-QLtochuc'!E$129</f>
        <v>122515.20000000001</v>
      </c>
      <c r="F176" s="20">
        <f>'[2]CCDC -QLtochuc'!E135</f>
        <v>0</v>
      </c>
      <c r="G176" s="20">
        <f>'[3]thietbi-QLtochuc'!E163</f>
        <v>0</v>
      </c>
      <c r="H176" s="20">
        <f>'[3]thietbi-QLtochuc'!F163</f>
        <v>0</v>
      </c>
      <c r="I176" s="168">
        <f>SUM(D176:H176)</f>
        <v>122515.20000000001</v>
      </c>
      <c r="J176" s="168">
        <f>I176*15%</f>
        <v>18377.280000000002</v>
      </c>
      <c r="K176" s="136">
        <f>I176+J176</f>
        <v>140892.48</v>
      </c>
      <c r="L176" s="275">
        <f t="shared" si="27"/>
        <v>1408.9248</v>
      </c>
    </row>
    <row r="177" spans="1:12" ht="17.25" customHeight="1">
      <c r="A177" s="66" t="s">
        <v>236</v>
      </c>
      <c r="B177" s="23" t="s">
        <v>237</v>
      </c>
      <c r="C177" s="149" t="s">
        <v>451</v>
      </c>
      <c r="D177" s="130">
        <f>nhâncông!G174</f>
        <v>0</v>
      </c>
      <c r="E177" s="20">
        <f>'[4]vattu-QLtochuc'!E$132</f>
        <v>122515.20000000001</v>
      </c>
      <c r="F177" s="20">
        <f>'[2]CCDC -QLtochuc'!E138</f>
        <v>0</v>
      </c>
      <c r="G177" s="20">
        <f>'[3]thietbi-QLtochuc'!E166</f>
        <v>0</v>
      </c>
      <c r="H177" s="20">
        <f>'[3]thietbi-QLtochuc'!F166</f>
        <v>0</v>
      </c>
      <c r="I177" s="168">
        <f>SUM(D177:H177)</f>
        <v>122515.20000000001</v>
      </c>
      <c r="J177" s="168">
        <f>I177*15%</f>
        <v>18377.280000000002</v>
      </c>
      <c r="K177" s="136">
        <f>I177+J177</f>
        <v>140892.48</v>
      </c>
      <c r="L177" s="275">
        <f t="shared" si="27"/>
        <v>1408.9248</v>
      </c>
    </row>
    <row r="178" spans="1:12" ht="17.25" customHeight="1">
      <c r="A178" s="66" t="s">
        <v>238</v>
      </c>
      <c r="B178" s="23" t="s">
        <v>239</v>
      </c>
      <c r="C178" s="148"/>
      <c r="D178" s="130"/>
      <c r="E178" s="20"/>
      <c r="F178" s="20"/>
      <c r="G178" s="20"/>
      <c r="H178" s="20"/>
      <c r="I178" s="168"/>
      <c r="J178" s="168"/>
      <c r="K178" s="136"/>
      <c r="L178" s="275">
        <f t="shared" si="27"/>
        <v>0</v>
      </c>
    </row>
    <row r="179" spans="1:12" ht="17.25" customHeight="1">
      <c r="A179" s="151" t="s">
        <v>43</v>
      </c>
      <c r="B179" s="22" t="s">
        <v>240</v>
      </c>
      <c r="C179" s="149" t="s">
        <v>453</v>
      </c>
      <c r="D179" s="130">
        <f>nhâncông!G176</f>
        <v>72898</v>
      </c>
      <c r="E179" s="20">
        <f>'[4]vattu-QLtochuc'!E$136</f>
        <v>122515.20000000001</v>
      </c>
      <c r="F179" s="20">
        <f>'[2]CCDC -QLtochuc'!E142</f>
        <v>0</v>
      </c>
      <c r="G179" s="20">
        <f>'[3]thietbi-QLtochuc'!E170</f>
        <v>0</v>
      </c>
      <c r="H179" s="20">
        <f>'[3]thietbi-QLtochuc'!F170</f>
        <v>0</v>
      </c>
      <c r="I179" s="168">
        <f aca="true" t="shared" si="34" ref="I179:I187">SUM(D179:H179)</f>
        <v>195413.2</v>
      </c>
      <c r="J179" s="168">
        <f aca="true" t="shared" si="35" ref="J179:J187">I179*15%</f>
        <v>29311.98</v>
      </c>
      <c r="K179" s="136">
        <f aca="true" t="shared" si="36" ref="K179:K187">I179+J179</f>
        <v>224725.18000000002</v>
      </c>
      <c r="L179" s="275">
        <f>K179</f>
        <v>224725.18000000002</v>
      </c>
    </row>
    <row r="180" spans="1:12" ht="17.25" customHeight="1">
      <c r="A180" s="151" t="s">
        <v>43</v>
      </c>
      <c r="B180" s="22" t="s">
        <v>241</v>
      </c>
      <c r="C180" s="149" t="s">
        <v>453</v>
      </c>
      <c r="D180" s="130">
        <f>nhâncông!G177</f>
        <v>0</v>
      </c>
      <c r="E180" s="20">
        <f>'[4]vattu-QLtochuc'!E$139</f>
        <v>122515.20000000001</v>
      </c>
      <c r="F180" s="20">
        <f>'[2]CCDC -QLtochuc'!E145</f>
        <v>0</v>
      </c>
      <c r="G180" s="20">
        <f>'[3]thietbi-QLtochuc'!E173</f>
        <v>0</v>
      </c>
      <c r="H180" s="20">
        <f>'[3]thietbi-QLtochuc'!F173</f>
        <v>0</v>
      </c>
      <c r="I180" s="168">
        <f t="shared" si="34"/>
        <v>122515.20000000001</v>
      </c>
      <c r="J180" s="168">
        <f t="shared" si="35"/>
        <v>18377.280000000002</v>
      </c>
      <c r="K180" s="136">
        <f t="shared" si="36"/>
        <v>140892.48</v>
      </c>
      <c r="L180" s="275">
        <f aca="true" t="shared" si="37" ref="L180:L187">K180</f>
        <v>140892.48</v>
      </c>
    </row>
    <row r="181" spans="1:12" s="176" customFormat="1" ht="17.25" customHeight="1">
      <c r="A181" s="169" t="s">
        <v>43</v>
      </c>
      <c r="B181" s="177" t="s">
        <v>242</v>
      </c>
      <c r="C181" s="171" t="s">
        <v>453</v>
      </c>
      <c r="D181" s="172">
        <f>nhâncông!G178</f>
        <v>0</v>
      </c>
      <c r="E181" s="179">
        <f>'[4]vattu-QLtochuc'!E$142</f>
        <v>122515.20000000001</v>
      </c>
      <c r="F181" s="173">
        <f>'[2]CCDC -QLtochuc'!E148</f>
        <v>0</v>
      </c>
      <c r="G181" s="173">
        <f>'[3]thietbi-QLtochuc'!E176</f>
        <v>0</v>
      </c>
      <c r="H181" s="173">
        <f>'[3]thietbi-QLtochuc'!F176</f>
        <v>0</v>
      </c>
      <c r="I181" s="174">
        <f t="shared" si="34"/>
        <v>122515.20000000001</v>
      </c>
      <c r="J181" s="174">
        <f t="shared" si="35"/>
        <v>18377.280000000002</v>
      </c>
      <c r="K181" s="175">
        <f t="shared" si="36"/>
        <v>140892.48</v>
      </c>
      <c r="L181" s="275">
        <f t="shared" si="37"/>
        <v>140892.48</v>
      </c>
    </row>
    <row r="182" spans="1:12" ht="17.25" customHeight="1">
      <c r="A182" s="151" t="s">
        <v>43</v>
      </c>
      <c r="B182" s="22" t="s">
        <v>243</v>
      </c>
      <c r="C182" s="149" t="s">
        <v>453</v>
      </c>
      <c r="D182" s="130">
        <f>nhâncông!G179</f>
        <v>21870</v>
      </c>
      <c r="E182" s="20">
        <f>'[4]vattu-QLtochuc'!E$145</f>
        <v>122515.20000000001</v>
      </c>
      <c r="F182" s="20">
        <f>'[2]CCDC -QLtochuc'!E151</f>
        <v>0</v>
      </c>
      <c r="G182" s="20">
        <f>'[3]thietbi-QLtochuc'!E179</f>
        <v>0</v>
      </c>
      <c r="H182" s="20">
        <f>'[3]thietbi-QLtochuc'!F179</f>
        <v>0</v>
      </c>
      <c r="I182" s="168">
        <f t="shared" si="34"/>
        <v>144385.2</v>
      </c>
      <c r="J182" s="168">
        <f t="shared" si="35"/>
        <v>21657.780000000002</v>
      </c>
      <c r="K182" s="136">
        <f t="shared" si="36"/>
        <v>166042.98</v>
      </c>
      <c r="L182" s="275">
        <f t="shared" si="37"/>
        <v>166042.98</v>
      </c>
    </row>
    <row r="183" spans="1:12" ht="17.25" customHeight="1">
      <c r="A183" s="151" t="s">
        <v>43</v>
      </c>
      <c r="B183" s="22" t="s">
        <v>244</v>
      </c>
      <c r="C183" s="149" t="s">
        <v>453</v>
      </c>
      <c r="D183" s="130">
        <f>nhâncông!G180</f>
        <v>0</v>
      </c>
      <c r="E183" s="20">
        <f>'[4]vattu-QLtochuc'!E$148</f>
        <v>122515.20000000001</v>
      </c>
      <c r="F183" s="20">
        <f>'[2]CCDC -QLtochuc'!E154</f>
        <v>0</v>
      </c>
      <c r="G183" s="20">
        <f>'[3]thietbi-QLtochuc'!E182</f>
        <v>0</v>
      </c>
      <c r="H183" s="20">
        <f>'[3]thietbi-QLtochuc'!F182</f>
        <v>0</v>
      </c>
      <c r="I183" s="168">
        <f t="shared" si="34"/>
        <v>122515.20000000001</v>
      </c>
      <c r="J183" s="168">
        <f t="shared" si="35"/>
        <v>18377.280000000002</v>
      </c>
      <c r="K183" s="136">
        <f t="shared" si="36"/>
        <v>140892.48</v>
      </c>
      <c r="L183" s="275">
        <f t="shared" si="37"/>
        <v>140892.48</v>
      </c>
    </row>
    <row r="184" spans="1:12" ht="17.25" customHeight="1">
      <c r="A184" s="151" t="s">
        <v>43</v>
      </c>
      <c r="B184" s="22" t="s">
        <v>245</v>
      </c>
      <c r="C184" s="149" t="s">
        <v>453</v>
      </c>
      <c r="D184" s="130">
        <f>nhâncông!G181</f>
        <v>0</v>
      </c>
      <c r="E184" s="20">
        <f>'[4]vattu-QLtochuc'!E$151</f>
        <v>122515.20000000001</v>
      </c>
      <c r="F184" s="20">
        <f>'[2]CCDC -QLtochuc'!E157</f>
        <v>0</v>
      </c>
      <c r="G184" s="20">
        <f>'[3]thietbi-QLtochuc'!E185</f>
        <v>0</v>
      </c>
      <c r="H184" s="20">
        <f>'[3]thietbi-QLtochuc'!F185</f>
        <v>0</v>
      </c>
      <c r="I184" s="168">
        <f t="shared" si="34"/>
        <v>122515.20000000001</v>
      </c>
      <c r="J184" s="168">
        <f t="shared" si="35"/>
        <v>18377.280000000002</v>
      </c>
      <c r="K184" s="136">
        <f t="shared" si="36"/>
        <v>140892.48</v>
      </c>
      <c r="L184" s="275">
        <f t="shared" si="37"/>
        <v>140892.48</v>
      </c>
    </row>
    <row r="185" spans="1:12" ht="17.25" customHeight="1">
      <c r="A185" s="151" t="s">
        <v>43</v>
      </c>
      <c r="B185" s="22" t="s">
        <v>246</v>
      </c>
      <c r="C185" s="149" t="s">
        <v>453</v>
      </c>
      <c r="D185" s="130">
        <f>nhâncông!G182</f>
        <v>21870</v>
      </c>
      <c r="E185" s="20">
        <f>'[4]vattu-QLtochuc'!E$154</f>
        <v>122515.20000000001</v>
      </c>
      <c r="F185" s="20">
        <f>'[2]CCDC -QLtochuc'!E160</f>
        <v>0</v>
      </c>
      <c r="G185" s="20">
        <f>'[3]thietbi-QLtochuc'!E188</f>
        <v>0</v>
      </c>
      <c r="H185" s="20">
        <f>'[3]thietbi-QLtochuc'!F188</f>
        <v>0</v>
      </c>
      <c r="I185" s="168">
        <f t="shared" si="34"/>
        <v>144385.2</v>
      </c>
      <c r="J185" s="168">
        <f t="shared" si="35"/>
        <v>21657.780000000002</v>
      </c>
      <c r="K185" s="136">
        <f t="shared" si="36"/>
        <v>166042.98</v>
      </c>
      <c r="L185" s="275">
        <f t="shared" si="37"/>
        <v>166042.98</v>
      </c>
    </row>
    <row r="186" spans="1:12" ht="17.25" customHeight="1">
      <c r="A186" s="151" t="s">
        <v>43</v>
      </c>
      <c r="B186" s="22" t="s">
        <v>247</v>
      </c>
      <c r="C186" s="149" t="s">
        <v>453</v>
      </c>
      <c r="D186" s="130">
        <f>nhâncông!G183</f>
        <v>0</v>
      </c>
      <c r="E186" s="20">
        <f>'[4]vattu-QLtochuc'!E$157</f>
        <v>122515.20000000001</v>
      </c>
      <c r="F186" s="20">
        <f>'[2]CCDC -QLtochuc'!E163</f>
        <v>0</v>
      </c>
      <c r="G186" s="20">
        <f>'[3]thietbi-QLtochuc'!E191</f>
        <v>0</v>
      </c>
      <c r="H186" s="20">
        <f>'[3]thietbi-QLtochuc'!F191</f>
        <v>0</v>
      </c>
      <c r="I186" s="168">
        <f t="shared" si="34"/>
        <v>122515.20000000001</v>
      </c>
      <c r="J186" s="168">
        <f t="shared" si="35"/>
        <v>18377.280000000002</v>
      </c>
      <c r="K186" s="136">
        <f t="shared" si="36"/>
        <v>140892.48</v>
      </c>
      <c r="L186" s="275">
        <f t="shared" si="37"/>
        <v>140892.48</v>
      </c>
    </row>
    <row r="187" spans="1:12" ht="17.25" customHeight="1">
      <c r="A187" s="66" t="s">
        <v>248</v>
      </c>
      <c r="B187" s="23" t="s">
        <v>249</v>
      </c>
      <c r="C187" s="149" t="s">
        <v>453</v>
      </c>
      <c r="D187" s="130">
        <f>nhâncông!G184</f>
        <v>0</v>
      </c>
      <c r="E187" s="20">
        <f>'[4]vattu-QLtochuc'!E$160</f>
        <v>122515.20000000001</v>
      </c>
      <c r="F187" s="20">
        <f>'[2]CCDC -QLtochuc'!E166</f>
        <v>0</v>
      </c>
      <c r="G187" s="20">
        <f>'[3]thietbi-QLtochuc'!E194</f>
        <v>0</v>
      </c>
      <c r="H187" s="20">
        <f>'[3]thietbi-QLtochuc'!F194</f>
        <v>0</v>
      </c>
      <c r="I187" s="168">
        <f t="shared" si="34"/>
        <v>122515.20000000001</v>
      </c>
      <c r="J187" s="168">
        <f t="shared" si="35"/>
        <v>18377.280000000002</v>
      </c>
      <c r="K187" s="136">
        <f t="shared" si="36"/>
        <v>140892.48</v>
      </c>
      <c r="L187" s="275">
        <f t="shared" si="37"/>
        <v>140892.48</v>
      </c>
    </row>
    <row r="188" spans="1:12" ht="18.75" customHeight="1">
      <c r="A188" s="147" t="s">
        <v>250</v>
      </c>
      <c r="B188" s="25" t="s">
        <v>251</v>
      </c>
      <c r="C188" s="22"/>
      <c r="D188" s="130"/>
      <c r="E188" s="20"/>
      <c r="F188" s="20"/>
      <c r="G188" s="20"/>
      <c r="H188" s="20"/>
      <c r="I188" s="168"/>
      <c r="J188" s="168"/>
      <c r="K188" s="136"/>
      <c r="L188" s="275">
        <f t="shared" si="27"/>
        <v>0</v>
      </c>
    </row>
    <row r="189" spans="1:12" ht="18.75" customHeight="1">
      <c r="A189" s="156" t="s">
        <v>252</v>
      </c>
      <c r="B189" s="160" t="s">
        <v>253</v>
      </c>
      <c r="C189" s="148"/>
      <c r="D189" s="130"/>
      <c r="E189" s="20"/>
      <c r="F189" s="20"/>
      <c r="G189" s="20"/>
      <c r="H189" s="20"/>
      <c r="I189" s="168"/>
      <c r="J189" s="168"/>
      <c r="K189" s="136"/>
      <c r="L189" s="275">
        <f t="shared" si="27"/>
        <v>0</v>
      </c>
    </row>
    <row r="190" spans="1:12" ht="18.75" customHeight="1">
      <c r="A190" s="66" t="s">
        <v>254</v>
      </c>
      <c r="B190" s="23" t="s">
        <v>205</v>
      </c>
      <c r="C190" s="22"/>
      <c r="D190" s="130"/>
      <c r="E190" s="20"/>
      <c r="F190" s="20"/>
      <c r="G190" s="20"/>
      <c r="H190" s="20"/>
      <c r="I190" s="168"/>
      <c r="J190" s="168"/>
      <c r="K190" s="136"/>
      <c r="L190" s="275">
        <f t="shared" si="27"/>
        <v>0</v>
      </c>
    </row>
    <row r="191" spans="1:12" ht="18.75" customHeight="1">
      <c r="A191" s="151" t="s">
        <v>43</v>
      </c>
      <c r="B191" s="23" t="s">
        <v>255</v>
      </c>
      <c r="C191" s="149" t="s">
        <v>445</v>
      </c>
      <c r="D191" s="130">
        <f>nhâncông!G188</f>
        <v>14580</v>
      </c>
      <c r="E191" s="20">
        <f>'[4]vattu-QLtochuc'!E$166</f>
        <v>122515.20000000001</v>
      </c>
      <c r="F191" s="20">
        <f>'[2]CCDC -QLtochuc'!E172</f>
        <v>0</v>
      </c>
      <c r="G191" s="20">
        <f>'[3]thietbi-QLtochuc'!E200</f>
        <v>0</v>
      </c>
      <c r="H191" s="20">
        <f>'[3]thietbi-QLtochuc'!F200</f>
        <v>0</v>
      </c>
      <c r="I191" s="168">
        <f aca="true" t="shared" si="38" ref="I191:I200">SUM(D191:H191)</f>
        <v>137095.2</v>
      </c>
      <c r="J191" s="168">
        <f aca="true" t="shared" si="39" ref="J191:J200">I191*15%</f>
        <v>20564.280000000002</v>
      </c>
      <c r="K191" s="136">
        <f aca="true" t="shared" si="40" ref="K191:K200">I191+J191</f>
        <v>157659.48</v>
      </c>
      <c r="L191" s="275">
        <f t="shared" si="27"/>
        <v>1576.5948</v>
      </c>
    </row>
    <row r="192" spans="1:12" ht="12.75">
      <c r="A192" s="151" t="s">
        <v>43</v>
      </c>
      <c r="B192" s="23" t="s">
        <v>256</v>
      </c>
      <c r="C192" s="149" t="s">
        <v>445</v>
      </c>
      <c r="D192" s="130">
        <f>nhâncông!G189</f>
        <v>0</v>
      </c>
      <c r="E192" s="20">
        <f>'[4]vattu-QLtochuc'!E$169</f>
        <v>122515.20000000001</v>
      </c>
      <c r="F192" s="20">
        <f>'[2]CCDC -QLtochuc'!E175</f>
        <v>0</v>
      </c>
      <c r="G192" s="20">
        <f>'[3]thietbi-QLtochuc'!E203</f>
        <v>0</v>
      </c>
      <c r="H192" s="20">
        <f>'[3]thietbi-QLtochuc'!F203</f>
        <v>0</v>
      </c>
      <c r="I192" s="168">
        <f t="shared" si="38"/>
        <v>122515.20000000001</v>
      </c>
      <c r="J192" s="168">
        <f t="shared" si="39"/>
        <v>18377.280000000002</v>
      </c>
      <c r="K192" s="136">
        <f t="shared" si="40"/>
        <v>140892.48</v>
      </c>
      <c r="L192" s="275">
        <f t="shared" si="27"/>
        <v>1408.9248</v>
      </c>
    </row>
    <row r="193" spans="1:12" ht="18.75" customHeight="1">
      <c r="A193" s="151" t="s">
        <v>43</v>
      </c>
      <c r="B193" s="23" t="s">
        <v>257</v>
      </c>
      <c r="C193" s="149" t="s">
        <v>445</v>
      </c>
      <c r="D193" s="130">
        <f>nhâncông!G190</f>
        <v>0</v>
      </c>
      <c r="E193" s="20">
        <f>'[4]vattu-QLtochuc'!E$172</f>
        <v>122515.20000000001</v>
      </c>
      <c r="F193" s="20">
        <f>'[2]CCDC -QLtochuc'!E178</f>
        <v>0</v>
      </c>
      <c r="G193" s="20">
        <f>'[3]thietbi-QLtochuc'!E206</f>
        <v>0</v>
      </c>
      <c r="H193" s="20">
        <f>'[3]thietbi-QLtochuc'!F206</f>
        <v>0</v>
      </c>
      <c r="I193" s="168">
        <f t="shared" si="38"/>
        <v>122515.20000000001</v>
      </c>
      <c r="J193" s="168">
        <f t="shared" si="39"/>
        <v>18377.280000000002</v>
      </c>
      <c r="K193" s="136">
        <f t="shared" si="40"/>
        <v>140892.48</v>
      </c>
      <c r="L193" s="275">
        <f t="shared" si="27"/>
        <v>1408.9248</v>
      </c>
    </row>
    <row r="194" spans="1:12" ht="18.75" customHeight="1">
      <c r="A194" s="66" t="s">
        <v>258</v>
      </c>
      <c r="B194" s="23" t="s">
        <v>206</v>
      </c>
      <c r="C194" s="149" t="s">
        <v>447</v>
      </c>
      <c r="D194" s="130">
        <f>nhâncông!G191</f>
        <v>14580</v>
      </c>
      <c r="E194" s="20">
        <f>'[4]vattu-QLtochuc'!E$172</f>
        <v>122515.20000000001</v>
      </c>
      <c r="F194" s="20">
        <f>'[2]CCDC -QLtochuc'!E181</f>
        <v>0</v>
      </c>
      <c r="G194" s="20">
        <f>'[3]thietbi-QLtochuc'!E209</f>
        <v>0</v>
      </c>
      <c r="H194" s="20">
        <f>'[3]thietbi-QLtochuc'!F209</f>
        <v>0</v>
      </c>
      <c r="I194" s="168">
        <f t="shared" si="38"/>
        <v>137095.2</v>
      </c>
      <c r="J194" s="168">
        <f t="shared" si="39"/>
        <v>20564.280000000002</v>
      </c>
      <c r="K194" s="136">
        <f t="shared" si="40"/>
        <v>157659.48</v>
      </c>
      <c r="L194" s="275">
        <f t="shared" si="27"/>
        <v>1576.5948</v>
      </c>
    </row>
    <row r="195" spans="1:12" ht="18.75" customHeight="1">
      <c r="A195" s="66" t="s">
        <v>259</v>
      </c>
      <c r="B195" s="23" t="s">
        <v>207</v>
      </c>
      <c r="C195" s="149" t="s">
        <v>451</v>
      </c>
      <c r="D195" s="130">
        <f>nhâncông!G192</f>
        <v>0</v>
      </c>
      <c r="E195" s="20">
        <f>'[4]vattu-QLtochuc'!E$178</f>
        <v>122515.20000000001</v>
      </c>
      <c r="F195" s="20">
        <f>'[2]CCDC -QLtochuc'!E184</f>
        <v>0</v>
      </c>
      <c r="G195" s="20">
        <f>'[3]thietbi-QLtochuc'!E212</f>
        <v>0</v>
      </c>
      <c r="H195" s="20">
        <f>'[3]thietbi-QLtochuc'!F212</f>
        <v>0</v>
      </c>
      <c r="I195" s="168">
        <f t="shared" si="38"/>
        <v>122515.20000000001</v>
      </c>
      <c r="J195" s="168">
        <f t="shared" si="39"/>
        <v>18377.280000000002</v>
      </c>
      <c r="K195" s="136">
        <f t="shared" si="40"/>
        <v>140892.48</v>
      </c>
      <c r="L195" s="275">
        <f t="shared" si="27"/>
        <v>1408.9248</v>
      </c>
    </row>
    <row r="196" spans="1:12" ht="18.75" customHeight="1">
      <c r="A196" s="66" t="s">
        <v>260</v>
      </c>
      <c r="B196" s="50" t="s">
        <v>261</v>
      </c>
      <c r="C196" s="149" t="s">
        <v>451</v>
      </c>
      <c r="D196" s="130">
        <f>nhâncông!G193</f>
        <v>0</v>
      </c>
      <c r="E196" s="20">
        <f>'[4]vattu-QLtochuc'!E$181</f>
        <v>122515.20000000001</v>
      </c>
      <c r="F196" s="20">
        <f>'[2]CCDC -QLtochuc'!E187</f>
        <v>0</v>
      </c>
      <c r="G196" s="20">
        <f>'[3]thietbi-QLtochuc'!E215</f>
        <v>0</v>
      </c>
      <c r="H196" s="20">
        <f>'[3]thietbi-QLtochuc'!F215</f>
        <v>0</v>
      </c>
      <c r="I196" s="168">
        <f t="shared" si="38"/>
        <v>122515.20000000001</v>
      </c>
      <c r="J196" s="168">
        <f t="shared" si="39"/>
        <v>18377.280000000002</v>
      </c>
      <c r="K196" s="136">
        <f t="shared" si="40"/>
        <v>140892.48</v>
      </c>
      <c r="L196" s="275">
        <f t="shared" si="27"/>
        <v>1408.9248</v>
      </c>
    </row>
    <row r="197" spans="1:12" ht="16.5" customHeight="1">
      <c r="A197" s="66" t="s">
        <v>262</v>
      </c>
      <c r="B197" s="23" t="s">
        <v>90</v>
      </c>
      <c r="C197" s="149" t="s">
        <v>449</v>
      </c>
      <c r="D197" s="130">
        <f>nhâncông!G194</f>
        <v>0</v>
      </c>
      <c r="E197" s="20">
        <f>'[4]vattu-QLtochuc'!E$184</f>
        <v>122515.20000000001</v>
      </c>
      <c r="F197" s="20">
        <f>'[2]CCDC -QLtochuc'!E190</f>
        <v>0</v>
      </c>
      <c r="G197" s="20">
        <f>'[3]thietbi-QLtochuc'!E218</f>
        <v>0</v>
      </c>
      <c r="H197" s="20">
        <f>'[3]thietbi-QLtochuc'!F218</f>
        <v>0</v>
      </c>
      <c r="I197" s="168">
        <f t="shared" si="38"/>
        <v>122515.20000000001</v>
      </c>
      <c r="J197" s="168">
        <f t="shared" si="39"/>
        <v>18377.280000000002</v>
      </c>
      <c r="K197" s="136">
        <f t="shared" si="40"/>
        <v>140892.48</v>
      </c>
      <c r="L197" s="275">
        <f t="shared" si="27"/>
        <v>1408.9248</v>
      </c>
    </row>
    <row r="198" spans="1:12" ht="16.5" customHeight="1">
      <c r="A198" s="66" t="s">
        <v>263</v>
      </c>
      <c r="B198" s="50" t="s">
        <v>92</v>
      </c>
      <c r="C198" s="149" t="s">
        <v>450</v>
      </c>
      <c r="D198" s="130">
        <f>nhâncông!G195</f>
        <v>52232</v>
      </c>
      <c r="E198" s="20">
        <f>'[4]vattu-QLtochuc'!E$187</f>
        <v>122515.20000000001</v>
      </c>
      <c r="F198" s="20">
        <f>'[2]CCDC -QLtochuc'!E193</f>
        <v>0</v>
      </c>
      <c r="G198" s="20">
        <f>'[3]thietbi-QLtochuc'!E221</f>
        <v>0</v>
      </c>
      <c r="H198" s="20">
        <f>'[3]thietbi-QLtochuc'!F221</f>
        <v>0</v>
      </c>
      <c r="I198" s="168">
        <f t="shared" si="38"/>
        <v>174747.2</v>
      </c>
      <c r="J198" s="168">
        <f t="shared" si="39"/>
        <v>26212.08</v>
      </c>
      <c r="K198" s="136">
        <f t="shared" si="40"/>
        <v>200959.28000000003</v>
      </c>
      <c r="L198" s="275">
        <f>K198</f>
        <v>200959.28000000003</v>
      </c>
    </row>
    <row r="199" spans="1:12" ht="16.5" customHeight="1">
      <c r="A199" s="66" t="s">
        <v>264</v>
      </c>
      <c r="B199" s="22" t="s">
        <v>78</v>
      </c>
      <c r="C199" s="149" t="s">
        <v>451</v>
      </c>
      <c r="D199" s="130">
        <f>nhâncông!G196</f>
        <v>0</v>
      </c>
      <c r="E199" s="20">
        <f>'[4]vattu-QLtochuc'!E$190</f>
        <v>122515.20000000001</v>
      </c>
      <c r="F199" s="20">
        <f>'[2]CCDC -QLtochuc'!E196</f>
        <v>0</v>
      </c>
      <c r="G199" s="20">
        <f>'[3]thietbi-QLtochuc'!E224</f>
        <v>0</v>
      </c>
      <c r="H199" s="20">
        <f>'[3]thietbi-QLtochuc'!F224</f>
        <v>0</v>
      </c>
      <c r="I199" s="168">
        <f t="shared" si="38"/>
        <v>122515.20000000001</v>
      </c>
      <c r="J199" s="168">
        <f t="shared" si="39"/>
        <v>18377.280000000002</v>
      </c>
      <c r="K199" s="136">
        <f t="shared" si="40"/>
        <v>140892.48</v>
      </c>
      <c r="L199" s="275">
        <f t="shared" si="27"/>
        <v>1408.9248</v>
      </c>
    </row>
    <row r="200" spans="1:12" ht="16.5" customHeight="1">
      <c r="A200" s="66" t="s">
        <v>265</v>
      </c>
      <c r="B200" s="50" t="s">
        <v>266</v>
      </c>
      <c r="C200" s="149" t="s">
        <v>451</v>
      </c>
      <c r="D200" s="130">
        <f>nhâncông!G197</f>
        <v>0</v>
      </c>
      <c r="E200" s="20">
        <f>'[4]vattu-QLtochuc'!E$193</f>
        <v>122515.20000000001</v>
      </c>
      <c r="F200" s="20">
        <f>'[2]CCDC -QLtochuc'!E199</f>
        <v>0</v>
      </c>
      <c r="G200" s="20">
        <f>'[3]thietbi-QLtochuc'!E227</f>
        <v>0</v>
      </c>
      <c r="H200" s="20">
        <f>'[3]thietbi-QLtochuc'!F227</f>
        <v>0</v>
      </c>
      <c r="I200" s="168">
        <f t="shared" si="38"/>
        <v>122515.20000000001</v>
      </c>
      <c r="J200" s="168">
        <f t="shared" si="39"/>
        <v>18377.280000000002</v>
      </c>
      <c r="K200" s="136">
        <f t="shared" si="40"/>
        <v>140892.48</v>
      </c>
      <c r="L200" s="275">
        <f t="shared" si="27"/>
        <v>1408.9248</v>
      </c>
    </row>
    <row r="201" spans="1:12" ht="15.75" customHeight="1">
      <c r="A201" s="156" t="s">
        <v>267</v>
      </c>
      <c r="B201" s="160" t="s">
        <v>268</v>
      </c>
      <c r="C201" s="161"/>
      <c r="D201" s="130"/>
      <c r="E201" s="20"/>
      <c r="F201" s="20"/>
      <c r="G201" s="20"/>
      <c r="H201" s="20"/>
      <c r="I201" s="168"/>
      <c r="J201" s="168"/>
      <c r="K201" s="136"/>
      <c r="L201" s="275">
        <f t="shared" si="27"/>
        <v>0</v>
      </c>
    </row>
    <row r="202" spans="1:12" ht="15.75" customHeight="1">
      <c r="A202" s="66" t="s">
        <v>269</v>
      </c>
      <c r="B202" s="23" t="s">
        <v>205</v>
      </c>
      <c r="C202" s="50"/>
      <c r="D202" s="130"/>
      <c r="E202" s="20"/>
      <c r="F202" s="20"/>
      <c r="G202" s="20"/>
      <c r="H202" s="20"/>
      <c r="I202" s="168"/>
      <c r="J202" s="168"/>
      <c r="K202" s="136"/>
      <c r="L202" s="275">
        <f t="shared" si="27"/>
        <v>0</v>
      </c>
    </row>
    <row r="203" spans="1:12" ht="15.75" customHeight="1">
      <c r="A203" s="151" t="s">
        <v>43</v>
      </c>
      <c r="B203" s="23" t="s">
        <v>255</v>
      </c>
      <c r="C203" s="149" t="s">
        <v>445</v>
      </c>
      <c r="D203" s="130">
        <f>nhâncông!G200</f>
        <v>0</v>
      </c>
      <c r="E203" s="20">
        <f>'[4]vattu-QLtochuc'!E$198</f>
        <v>122515.20000000001</v>
      </c>
      <c r="F203" s="20">
        <f>'[2]CCDC -QLtochuc'!E204</f>
        <v>0</v>
      </c>
      <c r="G203" s="20">
        <f>'[3]thietbi-QLtochuc'!E232</f>
        <v>0</v>
      </c>
      <c r="H203" s="20">
        <f>'[3]thietbi-QLtochuc'!F232</f>
        <v>0</v>
      </c>
      <c r="I203" s="168">
        <f aca="true" t="shared" si="41" ref="I203:I212">SUM(D203:H203)</f>
        <v>122515.20000000001</v>
      </c>
      <c r="J203" s="168">
        <f aca="true" t="shared" si="42" ref="J203:J212">I203*15%</f>
        <v>18377.280000000002</v>
      </c>
      <c r="K203" s="136">
        <f aca="true" t="shared" si="43" ref="K203:K212">I203+J203</f>
        <v>140892.48</v>
      </c>
      <c r="L203" s="275">
        <f t="shared" si="27"/>
        <v>1408.9248</v>
      </c>
    </row>
    <row r="204" spans="1:12" ht="18.75" customHeight="1">
      <c r="A204" s="151" t="s">
        <v>43</v>
      </c>
      <c r="B204" s="23" t="s">
        <v>256</v>
      </c>
      <c r="C204" s="149" t="s">
        <v>445</v>
      </c>
      <c r="D204" s="130">
        <f>nhâncông!G201</f>
        <v>0</v>
      </c>
      <c r="E204" s="20">
        <f>'[4]vattu-QLtochuc'!E$201</f>
        <v>122515.20000000001</v>
      </c>
      <c r="F204" s="20">
        <f>'[2]CCDC -QLtochuc'!E207</f>
        <v>0</v>
      </c>
      <c r="G204" s="20">
        <f>'[3]thietbi-QLtochuc'!E235</f>
        <v>0</v>
      </c>
      <c r="H204" s="20">
        <f>'[3]thietbi-QLtochuc'!F235</f>
        <v>0</v>
      </c>
      <c r="I204" s="168">
        <f t="shared" si="41"/>
        <v>122515.20000000001</v>
      </c>
      <c r="J204" s="168">
        <f t="shared" si="42"/>
        <v>18377.280000000002</v>
      </c>
      <c r="K204" s="136">
        <f t="shared" si="43"/>
        <v>140892.48</v>
      </c>
      <c r="L204" s="275">
        <f t="shared" si="27"/>
        <v>1408.9248</v>
      </c>
    </row>
    <row r="205" spans="1:12" ht="18.75" customHeight="1">
      <c r="A205" s="151" t="s">
        <v>43</v>
      </c>
      <c r="B205" s="23" t="s">
        <v>257</v>
      </c>
      <c r="C205" s="149" t="s">
        <v>445</v>
      </c>
      <c r="D205" s="130">
        <f>nhâncông!G202</f>
        <v>87053</v>
      </c>
      <c r="E205" s="20">
        <f>'[4]vattu-QLtochuc'!E$204</f>
        <v>122515.20000000001</v>
      </c>
      <c r="F205" s="20">
        <f>'[2]CCDC -QLtochuc'!E210</f>
        <v>0</v>
      </c>
      <c r="G205" s="20">
        <f>'[3]thietbi-QLtochuc'!E238</f>
        <v>0</v>
      </c>
      <c r="H205" s="20">
        <f>'[3]thietbi-QLtochuc'!F238</f>
        <v>0</v>
      </c>
      <c r="I205" s="168">
        <f t="shared" si="41"/>
        <v>209568.2</v>
      </c>
      <c r="J205" s="168">
        <f t="shared" si="42"/>
        <v>31435.23</v>
      </c>
      <c r="K205" s="136">
        <f t="shared" si="43"/>
        <v>241003.43000000002</v>
      </c>
      <c r="L205" s="275">
        <f>K205/100</f>
        <v>2410.0343000000003</v>
      </c>
    </row>
    <row r="206" spans="1:12" ht="18.75" customHeight="1">
      <c r="A206" s="66" t="s">
        <v>270</v>
      </c>
      <c r="B206" s="23" t="s">
        <v>206</v>
      </c>
      <c r="C206" s="149" t="s">
        <v>447</v>
      </c>
      <c r="D206" s="130">
        <f>nhâncông!G203</f>
        <v>0</v>
      </c>
      <c r="E206" s="20">
        <f>'[4]vattu-QLtochuc'!E$207</f>
        <v>122515.20000000001</v>
      </c>
      <c r="F206" s="20">
        <f>'[2]CCDC -QLtochuc'!E213</f>
        <v>0</v>
      </c>
      <c r="G206" s="20">
        <f>'[3]thietbi-QLtochuc'!E241</f>
        <v>0</v>
      </c>
      <c r="H206" s="20">
        <f>'[3]thietbi-QLtochuc'!F241</f>
        <v>0</v>
      </c>
      <c r="I206" s="168">
        <f t="shared" si="41"/>
        <v>122515.20000000001</v>
      </c>
      <c r="J206" s="168">
        <f t="shared" si="42"/>
        <v>18377.280000000002</v>
      </c>
      <c r="K206" s="136">
        <f t="shared" si="43"/>
        <v>140892.48</v>
      </c>
      <c r="L206" s="275">
        <f>K206/100</f>
        <v>1408.9248</v>
      </c>
    </row>
    <row r="207" spans="1:12" ht="18.75" customHeight="1">
      <c r="A207" s="66" t="s">
        <v>271</v>
      </c>
      <c r="B207" s="23" t="s">
        <v>207</v>
      </c>
      <c r="C207" s="149" t="s">
        <v>451</v>
      </c>
      <c r="D207" s="130">
        <f>nhâncông!G204</f>
        <v>0</v>
      </c>
      <c r="E207" s="20">
        <f>'[4]vattu-QLtochuc'!E$210</f>
        <v>122515.20000000001</v>
      </c>
      <c r="F207" s="20">
        <f>'[2]CCDC -QLtochuc'!E216</f>
        <v>0</v>
      </c>
      <c r="G207" s="20">
        <f>'[3]thietbi-QLtochuc'!E244</f>
        <v>0</v>
      </c>
      <c r="H207" s="20">
        <f>'[3]thietbi-QLtochuc'!F244</f>
        <v>0</v>
      </c>
      <c r="I207" s="168">
        <f t="shared" si="41"/>
        <v>122515.20000000001</v>
      </c>
      <c r="J207" s="168">
        <f t="shared" si="42"/>
        <v>18377.280000000002</v>
      </c>
      <c r="K207" s="136">
        <f t="shared" si="43"/>
        <v>140892.48</v>
      </c>
      <c r="L207" s="275">
        <f>K207/100</f>
        <v>1408.9248</v>
      </c>
    </row>
    <row r="208" spans="1:12" ht="19.5" customHeight="1">
      <c r="A208" s="66" t="s">
        <v>272</v>
      </c>
      <c r="B208" s="23" t="s">
        <v>90</v>
      </c>
      <c r="C208" s="149" t="s">
        <v>449</v>
      </c>
      <c r="D208" s="130">
        <f>nhâncông!G205</f>
        <v>20893</v>
      </c>
      <c r="E208" s="20">
        <f>'[4]vattu-QLtochuc'!E$213</f>
        <v>122515.20000000001</v>
      </c>
      <c r="F208" s="20">
        <f>'[2]CCDC -QLtochuc'!E219</f>
        <v>0</v>
      </c>
      <c r="G208" s="20">
        <f>'[3]thietbi-QLtochuc'!E247</f>
        <v>0</v>
      </c>
      <c r="H208" s="20">
        <f>'[3]thietbi-QLtochuc'!F247</f>
        <v>0</v>
      </c>
      <c r="I208" s="168">
        <f t="shared" si="41"/>
        <v>143408.2</v>
      </c>
      <c r="J208" s="168">
        <f t="shared" si="42"/>
        <v>21511.23</v>
      </c>
      <c r="K208" s="136">
        <f t="shared" si="43"/>
        <v>164919.43000000002</v>
      </c>
      <c r="L208" s="275">
        <f>K208/100</f>
        <v>1649.1943</v>
      </c>
    </row>
    <row r="209" spans="1:12" ht="19.5" customHeight="1">
      <c r="A209" s="66" t="s">
        <v>273</v>
      </c>
      <c r="B209" s="50" t="s">
        <v>92</v>
      </c>
      <c r="C209" s="149" t="s">
        <v>450</v>
      </c>
      <c r="D209" s="130">
        <f>nhâncông!G206</f>
        <v>0</v>
      </c>
      <c r="E209" s="20">
        <f>'[4]vattu-QLtochuc'!E$216</f>
        <v>122515.20000000001</v>
      </c>
      <c r="F209" s="20">
        <f>'[2]CCDC -QLtochuc'!E222</f>
        <v>0</v>
      </c>
      <c r="G209" s="20">
        <f>'[3]thietbi-QLtochuc'!E250</f>
        <v>0</v>
      </c>
      <c r="H209" s="20">
        <f>'[3]thietbi-QLtochuc'!F250</f>
        <v>0</v>
      </c>
      <c r="I209" s="168">
        <f t="shared" si="41"/>
        <v>122515.20000000001</v>
      </c>
      <c r="J209" s="168">
        <f t="shared" si="42"/>
        <v>18377.280000000002</v>
      </c>
      <c r="K209" s="136">
        <f t="shared" si="43"/>
        <v>140892.48</v>
      </c>
      <c r="L209" s="275">
        <f>K209</f>
        <v>140892.48</v>
      </c>
    </row>
    <row r="210" spans="1:12" ht="19.5" customHeight="1">
      <c r="A210" s="66" t="s">
        <v>274</v>
      </c>
      <c r="B210" s="50" t="s">
        <v>261</v>
      </c>
      <c r="C210" s="149" t="s">
        <v>451</v>
      </c>
      <c r="D210" s="130">
        <f>nhâncông!G207</f>
        <v>0</v>
      </c>
      <c r="E210" s="20">
        <f>'[4]vattu-QLtochuc'!E$219</f>
        <v>122515.20000000001</v>
      </c>
      <c r="F210" s="20">
        <f>'[2]CCDC -QLtochuc'!E225</f>
        <v>0</v>
      </c>
      <c r="G210" s="20">
        <f>'[3]thietbi-QLtochuc'!E253</f>
        <v>0</v>
      </c>
      <c r="H210" s="20">
        <f>'[3]thietbi-QLtochuc'!F253</f>
        <v>0</v>
      </c>
      <c r="I210" s="168">
        <f t="shared" si="41"/>
        <v>122515.20000000001</v>
      </c>
      <c r="J210" s="168">
        <f t="shared" si="42"/>
        <v>18377.280000000002</v>
      </c>
      <c r="K210" s="136">
        <f t="shared" si="43"/>
        <v>140892.48</v>
      </c>
      <c r="L210" s="275">
        <f aca="true" t="shared" si="44" ref="L210:L224">K210/100</f>
        <v>1408.9248</v>
      </c>
    </row>
    <row r="211" spans="1:12" ht="19.5" customHeight="1">
      <c r="A211" s="66" t="s">
        <v>275</v>
      </c>
      <c r="B211" s="22" t="s">
        <v>78</v>
      </c>
      <c r="C211" s="149" t="s">
        <v>451</v>
      </c>
      <c r="D211" s="130">
        <f>nhâncông!G208</f>
        <v>34821</v>
      </c>
      <c r="E211" s="20">
        <f>'[4]vattu-QLtochuc'!E$222</f>
        <v>122515.20000000001</v>
      </c>
      <c r="F211" s="20">
        <f>'[2]CCDC -QLtochuc'!E228</f>
        <v>0</v>
      </c>
      <c r="G211" s="20">
        <f>'[3]thietbi-QLtochuc'!E256</f>
        <v>0</v>
      </c>
      <c r="H211" s="20">
        <f>'[3]thietbi-QLtochuc'!F256</f>
        <v>0</v>
      </c>
      <c r="I211" s="168">
        <f t="shared" si="41"/>
        <v>157336.2</v>
      </c>
      <c r="J211" s="168">
        <f t="shared" si="42"/>
        <v>23600.43</v>
      </c>
      <c r="K211" s="136">
        <f t="shared" si="43"/>
        <v>180936.63</v>
      </c>
      <c r="L211" s="275">
        <f t="shared" si="44"/>
        <v>1809.3663000000001</v>
      </c>
    </row>
    <row r="212" spans="1:12" ht="19.5" customHeight="1">
      <c r="A212" s="66" t="s">
        <v>276</v>
      </c>
      <c r="B212" s="50" t="s">
        <v>266</v>
      </c>
      <c r="C212" s="149" t="s">
        <v>451</v>
      </c>
      <c r="D212" s="130">
        <f>nhâncông!G209</f>
        <v>0</v>
      </c>
      <c r="E212" s="20">
        <f>'[4]vattu-QLtochuc'!E$225</f>
        <v>122515.20000000001</v>
      </c>
      <c r="F212" s="20">
        <f>'[2]CCDC -QLtochuc'!E231</f>
        <v>0</v>
      </c>
      <c r="G212" s="20">
        <f>'[3]thietbi-QLtochuc'!E259</f>
        <v>0</v>
      </c>
      <c r="H212" s="20">
        <f>'[3]thietbi-QLtochuc'!F259</f>
        <v>0</v>
      </c>
      <c r="I212" s="168">
        <f t="shared" si="41"/>
        <v>122515.20000000001</v>
      </c>
      <c r="J212" s="168">
        <f t="shared" si="42"/>
        <v>18377.280000000002</v>
      </c>
      <c r="K212" s="136">
        <f t="shared" si="43"/>
        <v>140892.48</v>
      </c>
      <c r="L212" s="275">
        <f t="shared" si="44"/>
        <v>1408.9248</v>
      </c>
    </row>
    <row r="213" spans="1:12" ht="17.25" customHeight="1">
      <c r="A213" s="156" t="s">
        <v>277</v>
      </c>
      <c r="B213" s="160" t="s">
        <v>278</v>
      </c>
      <c r="C213" s="22"/>
      <c r="D213" s="130"/>
      <c r="E213" s="20"/>
      <c r="F213" s="20"/>
      <c r="G213" s="20"/>
      <c r="H213" s="20"/>
      <c r="I213" s="168"/>
      <c r="J213" s="168"/>
      <c r="K213" s="136"/>
      <c r="L213" s="275">
        <f t="shared" si="44"/>
        <v>0</v>
      </c>
    </row>
    <row r="214" spans="1:12" ht="17.25" customHeight="1">
      <c r="A214" s="66" t="s">
        <v>279</v>
      </c>
      <c r="B214" s="23" t="s">
        <v>205</v>
      </c>
      <c r="C214" s="22"/>
      <c r="D214" s="130"/>
      <c r="E214" s="20"/>
      <c r="F214" s="20"/>
      <c r="G214" s="20"/>
      <c r="H214" s="20"/>
      <c r="I214" s="168"/>
      <c r="J214" s="168"/>
      <c r="K214" s="136"/>
      <c r="L214" s="275">
        <f t="shared" si="44"/>
        <v>0</v>
      </c>
    </row>
    <row r="215" spans="1:12" ht="17.25" customHeight="1">
      <c r="A215" s="151" t="s">
        <v>43</v>
      </c>
      <c r="B215" s="23" t="s">
        <v>255</v>
      </c>
      <c r="C215" s="149" t="s">
        <v>445</v>
      </c>
      <c r="D215" s="130">
        <f>nhâncông!G212</f>
        <v>0</v>
      </c>
      <c r="E215" s="20">
        <f>'[4]vattu-QLtochuc'!E$230</f>
        <v>122515.20000000001</v>
      </c>
      <c r="F215" s="20">
        <f>'[2]CCDC -QLtochuc'!E236</f>
        <v>0</v>
      </c>
      <c r="G215" s="20">
        <f>'[3]thietbi-QLtochuc'!E264</f>
        <v>0</v>
      </c>
      <c r="H215" s="20">
        <f>'[3]thietbi-QLtochuc'!F264</f>
        <v>0</v>
      </c>
      <c r="I215" s="168">
        <f aca="true" t="shared" si="45" ref="I215:I225">SUM(D215:H215)</f>
        <v>122515.20000000001</v>
      </c>
      <c r="J215" s="168">
        <f aca="true" t="shared" si="46" ref="J215:J225">I215*15%</f>
        <v>18377.280000000002</v>
      </c>
      <c r="K215" s="136">
        <f aca="true" t="shared" si="47" ref="K215:K225">I215+J215</f>
        <v>140892.48</v>
      </c>
      <c r="L215" s="275">
        <f t="shared" si="44"/>
        <v>1408.9248</v>
      </c>
    </row>
    <row r="216" spans="1:12" ht="17.25" customHeight="1">
      <c r="A216" s="151" t="s">
        <v>43</v>
      </c>
      <c r="B216" s="23" t="s">
        <v>256</v>
      </c>
      <c r="C216" s="149" t="s">
        <v>445</v>
      </c>
      <c r="D216" s="130">
        <f>nhâncông!G213</f>
        <v>0</v>
      </c>
      <c r="E216" s="20">
        <f>'[4]vattu-QLtochuc'!E$233</f>
        <v>122515.20000000001</v>
      </c>
      <c r="F216" s="20">
        <f>'[2]CCDC -QLtochuc'!E239</f>
        <v>0</v>
      </c>
      <c r="G216" s="20">
        <f>'[3]thietbi-QLtochuc'!E267</f>
        <v>0</v>
      </c>
      <c r="H216" s="20">
        <f>'[3]thietbi-QLtochuc'!F267</f>
        <v>0</v>
      </c>
      <c r="I216" s="168">
        <f t="shared" si="45"/>
        <v>122515.20000000001</v>
      </c>
      <c r="J216" s="168">
        <f t="shared" si="46"/>
        <v>18377.280000000002</v>
      </c>
      <c r="K216" s="136">
        <f t="shared" si="47"/>
        <v>140892.48</v>
      </c>
      <c r="L216" s="275">
        <f t="shared" si="44"/>
        <v>1408.9248</v>
      </c>
    </row>
    <row r="217" spans="1:12" ht="17.25" customHeight="1">
      <c r="A217" s="151" t="s">
        <v>43</v>
      </c>
      <c r="B217" s="23" t="s">
        <v>257</v>
      </c>
      <c r="C217" s="149" t="s">
        <v>445</v>
      </c>
      <c r="D217" s="130">
        <f>nhâncông!G214</f>
        <v>69643</v>
      </c>
      <c r="E217" s="20">
        <f>'[4]vattu-QLtochuc'!E$236</f>
        <v>122515.20000000001</v>
      </c>
      <c r="F217" s="20">
        <f>'[2]CCDC -QLtochuc'!E242</f>
        <v>0</v>
      </c>
      <c r="G217" s="20">
        <f>'[3]thietbi-QLtochuc'!E270</f>
        <v>0</v>
      </c>
      <c r="H217" s="20">
        <f>'[3]thietbi-QLtochuc'!F270</f>
        <v>0</v>
      </c>
      <c r="I217" s="168">
        <f t="shared" si="45"/>
        <v>192158.2</v>
      </c>
      <c r="J217" s="168">
        <f t="shared" si="46"/>
        <v>28823.73</v>
      </c>
      <c r="K217" s="136">
        <f t="shared" si="47"/>
        <v>220981.93000000002</v>
      </c>
      <c r="L217" s="275">
        <f t="shared" si="44"/>
        <v>2209.8193</v>
      </c>
    </row>
    <row r="218" spans="1:12" ht="20.25" customHeight="1">
      <c r="A218" s="66" t="s">
        <v>280</v>
      </c>
      <c r="B218" s="23" t="s">
        <v>206</v>
      </c>
      <c r="C218" s="149" t="s">
        <v>447</v>
      </c>
      <c r="D218" s="130">
        <f>nhâncông!G215</f>
        <v>0</v>
      </c>
      <c r="E218" s="20">
        <f>'[4]vattu-QLtochuc'!E$236</f>
        <v>122515.20000000001</v>
      </c>
      <c r="F218" s="20">
        <f>'[2]CCDC -QLtochuc'!E245</f>
        <v>0</v>
      </c>
      <c r="G218" s="20">
        <f>'[3]thietbi-QLtochuc'!E273</f>
        <v>0</v>
      </c>
      <c r="H218" s="20">
        <f>'[3]thietbi-QLtochuc'!F273</f>
        <v>0</v>
      </c>
      <c r="I218" s="168">
        <f t="shared" si="45"/>
        <v>122515.20000000001</v>
      </c>
      <c r="J218" s="168">
        <f t="shared" si="46"/>
        <v>18377.280000000002</v>
      </c>
      <c r="K218" s="136">
        <f t="shared" si="47"/>
        <v>140892.48</v>
      </c>
      <c r="L218" s="275">
        <f t="shared" si="44"/>
        <v>1408.9248</v>
      </c>
    </row>
    <row r="219" spans="1:12" ht="17.25" customHeight="1">
      <c r="A219" s="66" t="s">
        <v>281</v>
      </c>
      <c r="B219" s="23" t="s">
        <v>207</v>
      </c>
      <c r="C219" s="149" t="s">
        <v>451</v>
      </c>
      <c r="D219" s="130">
        <f>nhâncông!G216</f>
        <v>0</v>
      </c>
      <c r="E219" s="20">
        <f>'[4]vattu-QLtochuc'!E$242</f>
        <v>122515.20000000001</v>
      </c>
      <c r="F219" s="20">
        <f>'[2]CCDC -QLtochuc'!E248</f>
        <v>0</v>
      </c>
      <c r="G219" s="20">
        <f>'[3]thietbi-QLtochuc'!E276</f>
        <v>0</v>
      </c>
      <c r="H219" s="20">
        <f>'[3]thietbi-QLtochuc'!F276</f>
        <v>0</v>
      </c>
      <c r="I219" s="168">
        <f t="shared" si="45"/>
        <v>122515.20000000001</v>
      </c>
      <c r="J219" s="168">
        <f t="shared" si="46"/>
        <v>18377.280000000002</v>
      </c>
      <c r="K219" s="136">
        <f t="shared" si="47"/>
        <v>140892.48</v>
      </c>
      <c r="L219" s="275">
        <f t="shared" si="44"/>
        <v>1408.9248</v>
      </c>
    </row>
    <row r="220" spans="1:12" ht="20.25" customHeight="1">
      <c r="A220" s="66" t="s">
        <v>282</v>
      </c>
      <c r="B220" s="50" t="s">
        <v>261</v>
      </c>
      <c r="C220" s="149" t="s">
        <v>451</v>
      </c>
      <c r="D220" s="130">
        <f>nhâncông!G217</f>
        <v>52232</v>
      </c>
      <c r="E220" s="20">
        <f>'[4]vattu-QLtochuc'!E$245</f>
        <v>122515.20000000001</v>
      </c>
      <c r="F220" s="20">
        <f>'[2]CCDC -QLtochuc'!E251</f>
        <v>0</v>
      </c>
      <c r="G220" s="20">
        <f>'[3]thietbi-QLtochuc'!E279</f>
        <v>0</v>
      </c>
      <c r="H220" s="20">
        <f>'[3]thietbi-QLtochuc'!F279</f>
        <v>0</v>
      </c>
      <c r="I220" s="168">
        <f t="shared" si="45"/>
        <v>174747.2</v>
      </c>
      <c r="J220" s="168">
        <f t="shared" si="46"/>
        <v>26212.08</v>
      </c>
      <c r="K220" s="136">
        <f t="shared" si="47"/>
        <v>200959.28000000003</v>
      </c>
      <c r="L220" s="275">
        <f t="shared" si="44"/>
        <v>2009.5928000000004</v>
      </c>
    </row>
    <row r="221" spans="1:12" ht="20.25" customHeight="1">
      <c r="A221" s="66" t="s">
        <v>283</v>
      </c>
      <c r="B221" s="23" t="s">
        <v>90</v>
      </c>
      <c r="C221" s="149" t="s">
        <v>449</v>
      </c>
      <c r="D221" s="130">
        <f>nhâncông!G218</f>
        <v>0</v>
      </c>
      <c r="E221" s="20">
        <f>'[4]vattu-QLtochuc'!E$248</f>
        <v>122515.20000000001</v>
      </c>
      <c r="F221" s="20">
        <f>'[2]CCDC -QLtochuc'!E254</f>
        <v>0</v>
      </c>
      <c r="G221" s="20">
        <f>'[3]thietbi-QLtochuc'!E282</f>
        <v>0</v>
      </c>
      <c r="H221" s="20">
        <f>'[3]thietbi-QLtochuc'!F282</f>
        <v>0</v>
      </c>
      <c r="I221" s="168">
        <f t="shared" si="45"/>
        <v>122515.20000000001</v>
      </c>
      <c r="J221" s="168">
        <f t="shared" si="46"/>
        <v>18377.280000000002</v>
      </c>
      <c r="K221" s="136">
        <f t="shared" si="47"/>
        <v>140892.48</v>
      </c>
      <c r="L221" s="275">
        <f t="shared" si="44"/>
        <v>1408.9248</v>
      </c>
    </row>
    <row r="222" spans="1:12" ht="20.25" customHeight="1">
      <c r="A222" s="66" t="s">
        <v>284</v>
      </c>
      <c r="B222" s="50" t="s">
        <v>92</v>
      </c>
      <c r="C222" s="149" t="s">
        <v>450</v>
      </c>
      <c r="D222" s="130">
        <f>nhâncông!G219</f>
        <v>0</v>
      </c>
      <c r="E222" s="20">
        <f>'[4]vattu-QLtochuc'!E$251</f>
        <v>122515.20000000001</v>
      </c>
      <c r="F222" s="20">
        <f>'[2]CCDC -QLtochuc'!E257</f>
        <v>0</v>
      </c>
      <c r="G222" s="20">
        <f>'[3]thietbi-QLtochuc'!E285</f>
        <v>0</v>
      </c>
      <c r="H222" s="20">
        <f>'[3]thietbi-QLtochuc'!F285</f>
        <v>0</v>
      </c>
      <c r="I222" s="168">
        <f t="shared" si="45"/>
        <v>122515.20000000001</v>
      </c>
      <c r="J222" s="168">
        <f t="shared" si="46"/>
        <v>18377.280000000002</v>
      </c>
      <c r="K222" s="136">
        <f t="shared" si="47"/>
        <v>140892.48</v>
      </c>
      <c r="L222" s="275">
        <f t="shared" si="44"/>
        <v>1408.9248</v>
      </c>
    </row>
    <row r="223" spans="1:12" ht="18.75" customHeight="1">
      <c r="A223" s="66" t="s">
        <v>285</v>
      </c>
      <c r="B223" s="22" t="s">
        <v>78</v>
      </c>
      <c r="C223" s="149" t="s">
        <v>451</v>
      </c>
      <c r="D223" s="130">
        <f>nhâncông!G220</f>
        <v>34821</v>
      </c>
      <c r="E223" s="20">
        <f>'[4]vattu-QLtochuc'!E$254</f>
        <v>122515.20000000001</v>
      </c>
      <c r="F223" s="20">
        <f>'[2]CCDC -QLtochuc'!E260</f>
        <v>0</v>
      </c>
      <c r="G223" s="20">
        <f>'[3]thietbi-QLtochuc'!E288</f>
        <v>0</v>
      </c>
      <c r="H223" s="20">
        <f>'[3]thietbi-QLtochuc'!F288</f>
        <v>0</v>
      </c>
      <c r="I223" s="168">
        <f t="shared" si="45"/>
        <v>157336.2</v>
      </c>
      <c r="J223" s="168">
        <f t="shared" si="46"/>
        <v>23600.43</v>
      </c>
      <c r="K223" s="136">
        <f t="shared" si="47"/>
        <v>180936.63</v>
      </c>
      <c r="L223" s="275">
        <f t="shared" si="44"/>
        <v>1809.3663000000001</v>
      </c>
    </row>
    <row r="224" spans="1:12" ht="18.75" customHeight="1">
      <c r="A224" s="66" t="s">
        <v>286</v>
      </c>
      <c r="B224" s="50" t="s">
        <v>266</v>
      </c>
      <c r="C224" s="149" t="s">
        <v>451</v>
      </c>
      <c r="D224" s="130">
        <f>nhâncông!G221</f>
        <v>0</v>
      </c>
      <c r="E224" s="20">
        <f>'[4]vattu-QLtochuc'!E$257</f>
        <v>122515.20000000001</v>
      </c>
      <c r="F224" s="20">
        <f>'[2]CCDC -QLtochuc'!E263</f>
        <v>0</v>
      </c>
      <c r="G224" s="20">
        <f>'[3]thietbi-QLtochuc'!E291</f>
        <v>0</v>
      </c>
      <c r="H224" s="20">
        <f>'[3]thietbi-QLtochuc'!F291</f>
        <v>0</v>
      </c>
      <c r="I224" s="168">
        <f t="shared" si="45"/>
        <v>122515.20000000001</v>
      </c>
      <c r="J224" s="168">
        <f t="shared" si="46"/>
        <v>18377.280000000002</v>
      </c>
      <c r="K224" s="136">
        <f t="shared" si="47"/>
        <v>140892.48</v>
      </c>
      <c r="L224" s="275">
        <f t="shared" si="44"/>
        <v>1408.9248</v>
      </c>
    </row>
    <row r="225" spans="1:12" ht="18.75" customHeight="1">
      <c r="A225" s="147" t="s">
        <v>287</v>
      </c>
      <c r="B225" s="25" t="s">
        <v>288</v>
      </c>
      <c r="C225" s="149" t="s">
        <v>454</v>
      </c>
      <c r="D225" s="130">
        <f>nhâncông!G222</f>
        <v>0</v>
      </c>
      <c r="E225" s="20">
        <f>'[4]vattu-QLtochuc'!E$260</f>
        <v>10314</v>
      </c>
      <c r="F225" s="20">
        <f>'[2]CCDC -QLtochuc'!E266</f>
        <v>0</v>
      </c>
      <c r="G225" s="20">
        <f>'[3]thietbi-QLtochuc'!E294</f>
        <v>0</v>
      </c>
      <c r="H225" s="20">
        <f>'[3]thietbi-QLtochuc'!F294</f>
        <v>0</v>
      </c>
      <c r="I225" s="168">
        <f t="shared" si="45"/>
        <v>10314</v>
      </c>
      <c r="J225" s="168">
        <f t="shared" si="46"/>
        <v>1547.1</v>
      </c>
      <c r="K225" s="136">
        <f t="shared" si="47"/>
        <v>11861.1</v>
      </c>
      <c r="L225" s="275">
        <f>K225</f>
        <v>11861.1</v>
      </c>
    </row>
    <row r="226" spans="1:12" ht="39" customHeight="1">
      <c r="A226" s="143" t="s">
        <v>56</v>
      </c>
      <c r="B226" s="157" t="s">
        <v>289</v>
      </c>
      <c r="C226" s="22"/>
      <c r="D226" s="130"/>
      <c r="E226" s="22"/>
      <c r="F226" s="22"/>
      <c r="G226" s="22"/>
      <c r="H226" s="22"/>
      <c r="I226" s="168"/>
      <c r="J226" s="168"/>
      <c r="K226" s="136"/>
      <c r="L226" s="275">
        <f>K226/100</f>
        <v>0</v>
      </c>
    </row>
    <row r="227" spans="1:12" ht="21.75" customHeight="1">
      <c r="A227" s="147" t="s">
        <v>290</v>
      </c>
      <c r="B227" s="25" t="s">
        <v>291</v>
      </c>
      <c r="C227" s="22"/>
      <c r="D227" s="130"/>
      <c r="E227" s="22"/>
      <c r="F227" s="22"/>
      <c r="G227" s="22"/>
      <c r="H227" s="22"/>
      <c r="I227" s="168"/>
      <c r="J227" s="168"/>
      <c r="K227" s="136"/>
      <c r="L227" s="275">
        <f>K227/100</f>
        <v>0</v>
      </c>
    </row>
    <row r="228" spans="1:12" ht="28.5" customHeight="1">
      <c r="A228" s="24" t="s">
        <v>292</v>
      </c>
      <c r="B228" s="50" t="s">
        <v>293</v>
      </c>
      <c r="C228" s="149"/>
      <c r="D228" s="130"/>
      <c r="E228" s="22"/>
      <c r="F228" s="22"/>
      <c r="G228" s="22"/>
      <c r="H228" s="22"/>
      <c r="I228" s="168"/>
      <c r="J228" s="168"/>
      <c r="K228" s="136"/>
      <c r="L228" s="275">
        <f>K228/100</f>
        <v>0</v>
      </c>
    </row>
    <row r="229" spans="1:12" ht="19.5" customHeight="1">
      <c r="A229" s="24" t="s">
        <v>294</v>
      </c>
      <c r="B229" s="50" t="s">
        <v>295</v>
      </c>
      <c r="C229" s="149" t="s">
        <v>481</v>
      </c>
      <c r="D229" s="130">
        <f>nhâncông!G226</f>
        <v>87053</v>
      </c>
      <c r="E229" s="20">
        <f>'[1]vattu-QLBAOTRI'!E34</f>
        <v>12096</v>
      </c>
      <c r="F229" s="20">
        <f>'[2]CCDC -QLbaotri'!E28</f>
        <v>0</v>
      </c>
      <c r="G229" s="20">
        <f>'[3]thietbi-Qlbaotri'!F90</f>
        <v>0</v>
      </c>
      <c r="H229" s="20">
        <f>'[3]thietbi-Qlbaotri'!G90</f>
        <v>0</v>
      </c>
      <c r="I229" s="168">
        <f>SUM(D229:H229)</f>
        <v>99149</v>
      </c>
      <c r="J229" s="168">
        <f>I229*15%</f>
        <v>14872.349999999999</v>
      </c>
      <c r="K229" s="136">
        <f>I229+J229</f>
        <v>114021.35</v>
      </c>
      <c r="L229" s="275">
        <f>K229</f>
        <v>114021.35</v>
      </c>
    </row>
    <row r="230" spans="1:12" ht="19.5" customHeight="1">
      <c r="A230" s="24" t="s">
        <v>296</v>
      </c>
      <c r="B230" s="50" t="s">
        <v>297</v>
      </c>
      <c r="C230" s="149" t="s">
        <v>481</v>
      </c>
      <c r="D230" s="130">
        <f>nhâncông!G227</f>
        <v>0</v>
      </c>
      <c r="E230" s="20">
        <f>'[1]vattu-QLBAOTRI'!E37</f>
        <v>12096</v>
      </c>
      <c r="F230" s="20">
        <f>'[2]CCDC -QLbaotri'!E31</f>
        <v>0</v>
      </c>
      <c r="G230" s="20">
        <f>'[3]thietbi-Qlbaotri'!F93</f>
        <v>0</v>
      </c>
      <c r="H230" s="20">
        <f>'[3]thietbi-Qlbaotri'!G93</f>
        <v>0</v>
      </c>
      <c r="I230" s="168">
        <f>SUM(D230:H230)</f>
        <v>12096</v>
      </c>
      <c r="J230" s="168">
        <f>I230*15%</f>
        <v>1814.3999999999999</v>
      </c>
      <c r="K230" s="136">
        <f>I230+J230</f>
        <v>13910.4</v>
      </c>
      <c r="L230" s="275">
        <f aca="true" t="shared" si="48" ref="L230:L238">K230</f>
        <v>13910.4</v>
      </c>
    </row>
    <row r="231" spans="1:12" ht="12.75">
      <c r="A231" s="24"/>
      <c r="B231" s="50"/>
      <c r="C231" s="148"/>
      <c r="D231" s="130"/>
      <c r="E231" s="20"/>
      <c r="F231" s="20"/>
      <c r="G231" s="20"/>
      <c r="H231" s="20"/>
      <c r="I231" s="168"/>
      <c r="J231" s="168"/>
      <c r="K231" s="136"/>
      <c r="L231" s="275">
        <f t="shared" si="48"/>
        <v>0</v>
      </c>
    </row>
    <row r="232" spans="1:12" ht="12.75">
      <c r="A232" s="24"/>
      <c r="B232" s="50"/>
      <c r="C232" s="22"/>
      <c r="D232" s="130"/>
      <c r="E232" s="20"/>
      <c r="F232" s="20"/>
      <c r="G232" s="20"/>
      <c r="H232" s="20"/>
      <c r="I232" s="168"/>
      <c r="J232" s="168"/>
      <c r="K232" s="136"/>
      <c r="L232" s="275">
        <f t="shared" si="48"/>
        <v>0</v>
      </c>
    </row>
    <row r="233" spans="1:12" ht="18" customHeight="1">
      <c r="A233" s="24" t="s">
        <v>298</v>
      </c>
      <c r="B233" s="50" t="s">
        <v>299</v>
      </c>
      <c r="C233" s="149" t="s">
        <v>481</v>
      </c>
      <c r="D233" s="130">
        <f>nhâncông!G228</f>
        <v>0</v>
      </c>
      <c r="E233" s="20">
        <f>'[1]vattu-QLBAOTRI'!E40</f>
        <v>12096</v>
      </c>
      <c r="F233" s="20">
        <f>'[2]CCDC -QLbaotri'!E34</f>
        <v>0</v>
      </c>
      <c r="G233" s="20">
        <f>'[3]thietbi-Qlbaotri'!F96</f>
        <v>0</v>
      </c>
      <c r="H233" s="20">
        <f>'[3]thietbi-Qlbaotri'!G96</f>
        <v>0</v>
      </c>
      <c r="I233" s="168">
        <f aca="true" t="shared" si="49" ref="I233:I238">SUM(D233:H233)</f>
        <v>12096</v>
      </c>
      <c r="J233" s="168">
        <f aca="true" t="shared" si="50" ref="J233:J238">I233*15%</f>
        <v>1814.3999999999999</v>
      </c>
      <c r="K233" s="136">
        <f aca="true" t="shared" si="51" ref="K233:K238">I233+J233</f>
        <v>13910.4</v>
      </c>
      <c r="L233" s="275">
        <f t="shared" si="48"/>
        <v>13910.4</v>
      </c>
    </row>
    <row r="234" spans="1:12" ht="18" customHeight="1">
      <c r="A234" s="24" t="s">
        <v>300</v>
      </c>
      <c r="B234" s="50" t="s">
        <v>301</v>
      </c>
      <c r="C234" s="149" t="s">
        <v>481</v>
      </c>
      <c r="D234" s="130">
        <f>nhâncông!G229</f>
        <v>0</v>
      </c>
      <c r="E234" s="20">
        <f>'[1]vattu-QLBAOTRI'!E43</f>
        <v>12096</v>
      </c>
      <c r="F234" s="20">
        <f>'[2]CCDC -QLbaotri'!E37</f>
        <v>0</v>
      </c>
      <c r="G234" s="20">
        <f>'[3]thietbi-Qlbaotri'!F99</f>
        <v>0</v>
      </c>
      <c r="H234" s="20">
        <f>'[3]thietbi-Qlbaotri'!G99</f>
        <v>0</v>
      </c>
      <c r="I234" s="168">
        <f t="shared" si="49"/>
        <v>12096</v>
      </c>
      <c r="J234" s="168">
        <f t="shared" si="50"/>
        <v>1814.3999999999999</v>
      </c>
      <c r="K234" s="136">
        <f t="shared" si="51"/>
        <v>13910.4</v>
      </c>
      <c r="L234" s="275">
        <f t="shared" si="48"/>
        <v>13910.4</v>
      </c>
    </row>
    <row r="235" spans="1:12" ht="18" customHeight="1">
      <c r="A235" s="24" t="s">
        <v>302</v>
      </c>
      <c r="B235" s="50" t="s">
        <v>304</v>
      </c>
      <c r="C235" s="149" t="s">
        <v>481</v>
      </c>
      <c r="D235" s="130">
        <f>nhâncông!G230</f>
        <v>104464</v>
      </c>
      <c r="E235" s="20">
        <f>'[1]vattu-QLBAOTRI'!E46</f>
        <v>12096</v>
      </c>
      <c r="F235" s="20">
        <f>'[2]CCDC -QLbaotri'!E40</f>
        <v>0</v>
      </c>
      <c r="G235" s="20">
        <f>'[3]thietbi-Qlbaotri'!F102</f>
        <v>0</v>
      </c>
      <c r="H235" s="20">
        <f>'[3]thietbi-Qlbaotri'!G102</f>
        <v>0</v>
      </c>
      <c r="I235" s="168">
        <f t="shared" si="49"/>
        <v>116560</v>
      </c>
      <c r="J235" s="168">
        <f t="shared" si="50"/>
        <v>17484</v>
      </c>
      <c r="K235" s="136">
        <f t="shared" si="51"/>
        <v>134044</v>
      </c>
      <c r="L235" s="275">
        <f t="shared" si="48"/>
        <v>134044</v>
      </c>
    </row>
    <row r="236" spans="1:12" ht="18" customHeight="1">
      <c r="A236" s="24" t="s">
        <v>303</v>
      </c>
      <c r="B236" s="50" t="s">
        <v>305</v>
      </c>
      <c r="C236" s="149" t="s">
        <v>481</v>
      </c>
      <c r="D236" s="130">
        <f>nhâncông!G231</f>
        <v>0</v>
      </c>
      <c r="E236" s="20">
        <f>'[1]vattu-QLBAOTRI'!E49</f>
        <v>12096</v>
      </c>
      <c r="F236" s="20">
        <f>'[2]CCDC -QLbaotri'!E43</f>
        <v>0</v>
      </c>
      <c r="G236" s="20">
        <f>'[3]thietbi-Qlbaotri'!F105</f>
        <v>0</v>
      </c>
      <c r="H236" s="20">
        <f>'[3]thietbi-Qlbaotri'!G105</f>
        <v>0</v>
      </c>
      <c r="I236" s="168">
        <f t="shared" si="49"/>
        <v>12096</v>
      </c>
      <c r="J236" s="168">
        <f t="shared" si="50"/>
        <v>1814.3999999999999</v>
      </c>
      <c r="K236" s="136">
        <f t="shared" si="51"/>
        <v>13910.4</v>
      </c>
      <c r="L236" s="275">
        <f t="shared" si="48"/>
        <v>13910.4</v>
      </c>
    </row>
    <row r="237" spans="1:12" ht="18" customHeight="1">
      <c r="A237" s="24" t="s">
        <v>306</v>
      </c>
      <c r="B237" s="50" t="s">
        <v>307</v>
      </c>
      <c r="C237" s="149" t="s">
        <v>481</v>
      </c>
      <c r="D237" s="130">
        <f>nhâncông!G232</f>
        <v>0</v>
      </c>
      <c r="E237" s="20">
        <f>'[1]vattu-QLBAOTRI'!E52</f>
        <v>12096</v>
      </c>
      <c r="F237" s="20">
        <f>'[2]CCDC -QLbaotri'!E46</f>
        <v>0</v>
      </c>
      <c r="G237" s="20">
        <f>'[3]thietbi-Qlbaotri'!F108</f>
        <v>0</v>
      </c>
      <c r="H237" s="20">
        <f>'[3]thietbi-Qlbaotri'!G108</f>
        <v>0</v>
      </c>
      <c r="I237" s="168">
        <f t="shared" si="49"/>
        <v>12096</v>
      </c>
      <c r="J237" s="168">
        <f t="shared" si="50"/>
        <v>1814.3999999999999</v>
      </c>
      <c r="K237" s="136">
        <f t="shared" si="51"/>
        <v>13910.4</v>
      </c>
      <c r="L237" s="275">
        <f t="shared" si="48"/>
        <v>13910.4</v>
      </c>
    </row>
    <row r="238" spans="1:12" ht="17.25" customHeight="1">
      <c r="A238" s="24" t="s">
        <v>311</v>
      </c>
      <c r="B238" s="50" t="s">
        <v>312</v>
      </c>
      <c r="C238" s="149" t="s">
        <v>444</v>
      </c>
      <c r="D238" s="130">
        <f>nhâncông!G233</f>
        <v>34821</v>
      </c>
      <c r="E238" s="20">
        <f>'[1]vattu-QLBAOTRI'!E55</f>
        <v>15076.800000000001</v>
      </c>
      <c r="F238" s="20">
        <f>'[2]CCDC -QLbaotri'!E49</f>
        <v>0</v>
      </c>
      <c r="G238" s="20">
        <f>'[3]thietbi-Qlbaotri'!F111</f>
        <v>0</v>
      </c>
      <c r="H238" s="20">
        <f>'[3]thietbi-Qlbaotri'!G111</f>
        <v>0</v>
      </c>
      <c r="I238" s="168">
        <f t="shared" si="49"/>
        <v>49897.8</v>
      </c>
      <c r="J238" s="168">
        <f t="shared" si="50"/>
        <v>7484.67</v>
      </c>
      <c r="K238" s="136">
        <f t="shared" si="51"/>
        <v>57382.47</v>
      </c>
      <c r="L238" s="275">
        <f t="shared" si="48"/>
        <v>57382.47</v>
      </c>
    </row>
    <row r="239" spans="1:12" ht="21" customHeight="1">
      <c r="A239" s="147" t="s">
        <v>308</v>
      </c>
      <c r="B239" s="25" t="s">
        <v>309</v>
      </c>
      <c r="C239" s="50"/>
      <c r="D239" s="130"/>
      <c r="E239" s="20"/>
      <c r="F239" s="20"/>
      <c r="G239" s="20"/>
      <c r="H239" s="20"/>
      <c r="I239" s="168"/>
      <c r="J239" s="168"/>
      <c r="K239" s="136"/>
      <c r="L239" s="275">
        <f>K239/100</f>
        <v>0</v>
      </c>
    </row>
    <row r="240" spans="1:12" ht="21" customHeight="1">
      <c r="A240" s="24" t="s">
        <v>310</v>
      </c>
      <c r="B240" s="22" t="s">
        <v>186</v>
      </c>
      <c r="C240" s="149" t="s">
        <v>444</v>
      </c>
      <c r="D240" s="130">
        <f>nhâncông!G235</f>
        <v>0</v>
      </c>
      <c r="E240" s="20">
        <f>'[1]vattu-QLBAOTRI'!E59</f>
        <v>3072.6000000000004</v>
      </c>
      <c r="F240" s="20">
        <f>'[2]CCDC -QLbaotri'!E53</f>
        <v>0</v>
      </c>
      <c r="G240" s="20">
        <f>'[3]thietbi-Qlbaotri'!F115</f>
        <v>0</v>
      </c>
      <c r="H240" s="20">
        <f>'[3]thietbi-Qlbaotri'!G115</f>
        <v>0</v>
      </c>
      <c r="I240" s="168">
        <f>SUM(D240:H240)</f>
        <v>3072.6000000000004</v>
      </c>
      <c r="J240" s="168">
        <f>I240*15%</f>
        <v>460.89000000000004</v>
      </c>
      <c r="K240" s="136">
        <f>I240+J240</f>
        <v>3533.4900000000002</v>
      </c>
      <c r="L240" s="275">
        <f>K240</f>
        <v>3533.4900000000002</v>
      </c>
    </row>
    <row r="241" spans="1:12" ht="21" customHeight="1">
      <c r="A241" s="24" t="s">
        <v>313</v>
      </c>
      <c r="B241" s="22" t="s">
        <v>314</v>
      </c>
      <c r="C241" s="148"/>
      <c r="D241" s="130"/>
      <c r="E241" s="20"/>
      <c r="F241" s="20"/>
      <c r="G241" s="20"/>
      <c r="H241" s="20"/>
      <c r="I241" s="168"/>
      <c r="J241" s="168"/>
      <c r="K241" s="136"/>
      <c r="L241" s="275">
        <f>K241/100</f>
        <v>0</v>
      </c>
    </row>
    <row r="242" spans="1:12" ht="18" customHeight="1">
      <c r="A242" s="24" t="s">
        <v>315</v>
      </c>
      <c r="B242" s="50" t="s">
        <v>316</v>
      </c>
      <c r="C242" s="148"/>
      <c r="D242" s="130"/>
      <c r="E242" s="20"/>
      <c r="F242" s="20"/>
      <c r="G242" s="20"/>
      <c r="H242" s="20"/>
      <c r="I242" s="168"/>
      <c r="J242" s="168"/>
      <c r="K242" s="136"/>
      <c r="L242" s="275">
        <f>K242/100</f>
        <v>0</v>
      </c>
    </row>
    <row r="243" spans="1:12" ht="18" customHeight="1">
      <c r="A243" s="151" t="s">
        <v>43</v>
      </c>
      <c r="B243" s="50" t="s">
        <v>94</v>
      </c>
      <c r="C243" s="149" t="s">
        <v>482</v>
      </c>
      <c r="D243" s="130">
        <f>nhâncông!G238</f>
        <v>0</v>
      </c>
      <c r="E243" s="20">
        <f>'[1]vattu-QLBAOTRI'!E64</f>
        <v>57866.4</v>
      </c>
      <c r="F243" s="20">
        <f>'[2]CCDC -QLbaotri'!E58</f>
        <v>0</v>
      </c>
      <c r="G243" s="20">
        <f>'[3]thietbi-Qlbaotri'!F120</f>
        <v>0</v>
      </c>
      <c r="H243" s="20">
        <f>'[3]thietbi-Qlbaotri'!G120</f>
        <v>0</v>
      </c>
      <c r="I243" s="168">
        <f aca="true" t="shared" si="52" ref="I243:I250">SUM(D243:H243)</f>
        <v>57866.4</v>
      </c>
      <c r="J243" s="168">
        <f aca="true" t="shared" si="53" ref="J243:J250">I243*15%</f>
        <v>8679.96</v>
      </c>
      <c r="K243" s="136">
        <f aca="true" t="shared" si="54" ref="K243:K250">I243+J243</f>
        <v>66546.36</v>
      </c>
      <c r="L243" s="275">
        <f aca="true" t="shared" si="55" ref="L243:L248">K243</f>
        <v>66546.36</v>
      </c>
    </row>
    <row r="244" spans="1:12" ht="18" customHeight="1">
      <c r="A244" s="151" t="s">
        <v>43</v>
      </c>
      <c r="B244" s="23" t="s">
        <v>108</v>
      </c>
      <c r="C244" s="149" t="s">
        <v>482</v>
      </c>
      <c r="D244" s="130">
        <f>nhâncông!G239</f>
        <v>52232</v>
      </c>
      <c r="E244" s="20">
        <f>'[1]vattu-QLBAOTRI'!E67</f>
        <v>57866.4</v>
      </c>
      <c r="F244" s="20">
        <f>'[2]CCDC -QLbaotri'!E61</f>
        <v>0</v>
      </c>
      <c r="G244" s="20">
        <f>'[3]thietbi-Qlbaotri'!F123</f>
        <v>0</v>
      </c>
      <c r="H244" s="20">
        <f>'[3]thietbi-Qlbaotri'!G123</f>
        <v>0</v>
      </c>
      <c r="I244" s="168">
        <f t="shared" si="52"/>
        <v>110098.4</v>
      </c>
      <c r="J244" s="168">
        <f t="shared" si="53"/>
        <v>16514.76</v>
      </c>
      <c r="K244" s="136">
        <f t="shared" si="54"/>
        <v>126613.15999999999</v>
      </c>
      <c r="L244" s="275">
        <f t="shared" si="55"/>
        <v>126613.15999999999</v>
      </c>
    </row>
    <row r="245" spans="1:12" ht="20.25" customHeight="1">
      <c r="A245" s="151" t="s">
        <v>43</v>
      </c>
      <c r="B245" s="50" t="s">
        <v>60</v>
      </c>
      <c r="C245" s="149" t="s">
        <v>482</v>
      </c>
      <c r="D245" s="130">
        <f>nhâncông!G240</f>
        <v>0</v>
      </c>
      <c r="E245" s="20">
        <f>'[1]vattu-QLBAOTRI'!E70</f>
        <v>57866.4</v>
      </c>
      <c r="F245" s="20">
        <f>'[2]CCDC -QLbaotri'!E64</f>
        <v>0</v>
      </c>
      <c r="G245" s="20">
        <f>'[3]thietbi-Qlbaotri'!F126</f>
        <v>0</v>
      </c>
      <c r="H245" s="20">
        <f>'[3]thietbi-Qlbaotri'!G126</f>
        <v>0</v>
      </c>
      <c r="I245" s="168">
        <f t="shared" si="52"/>
        <v>57866.4</v>
      </c>
      <c r="J245" s="168">
        <f t="shared" si="53"/>
        <v>8679.96</v>
      </c>
      <c r="K245" s="136">
        <f t="shared" si="54"/>
        <v>66546.36</v>
      </c>
      <c r="L245" s="275">
        <f t="shared" si="55"/>
        <v>66546.36</v>
      </c>
    </row>
    <row r="246" spans="1:12" ht="20.25" customHeight="1">
      <c r="A246" s="151" t="s">
        <v>43</v>
      </c>
      <c r="B246" s="50" t="s">
        <v>317</v>
      </c>
      <c r="C246" s="149" t="s">
        <v>482</v>
      </c>
      <c r="D246" s="130">
        <f>nhâncông!G241</f>
        <v>0</v>
      </c>
      <c r="E246" s="20">
        <f>'[1]vattu-QLBAOTRI'!E73</f>
        <v>57866.4</v>
      </c>
      <c r="F246" s="20">
        <f>'[2]CCDC -QLbaotri'!E67</f>
        <v>0</v>
      </c>
      <c r="G246" s="20">
        <f>'[3]thietbi-Qlbaotri'!F129</f>
        <v>0</v>
      </c>
      <c r="H246" s="20">
        <f>'[3]thietbi-Qlbaotri'!G129</f>
        <v>0</v>
      </c>
      <c r="I246" s="168">
        <f t="shared" si="52"/>
        <v>57866.4</v>
      </c>
      <c r="J246" s="168">
        <f t="shared" si="53"/>
        <v>8679.96</v>
      </c>
      <c r="K246" s="136">
        <f t="shared" si="54"/>
        <v>66546.36</v>
      </c>
      <c r="L246" s="275">
        <f t="shared" si="55"/>
        <v>66546.36</v>
      </c>
    </row>
    <row r="247" spans="1:12" ht="20.25" customHeight="1">
      <c r="A247" s="151" t="s">
        <v>43</v>
      </c>
      <c r="B247" s="50" t="s">
        <v>90</v>
      </c>
      <c r="C247" s="149" t="s">
        <v>482</v>
      </c>
      <c r="D247" s="130">
        <f>nhâncông!G242</f>
        <v>17411</v>
      </c>
      <c r="E247" s="20">
        <f>'[1]vattu-QLBAOTRI'!E76</f>
        <v>57866.4</v>
      </c>
      <c r="F247" s="20">
        <f>'[2]CCDC -QLbaotri'!E70</f>
        <v>0</v>
      </c>
      <c r="G247" s="20">
        <f>'[3]thietbi-Qlbaotri'!F132</f>
        <v>0</v>
      </c>
      <c r="H247" s="20">
        <f>'[3]thietbi-Qlbaotri'!G132</f>
        <v>0</v>
      </c>
      <c r="I247" s="168">
        <f t="shared" si="52"/>
        <v>75277.4</v>
      </c>
      <c r="J247" s="168">
        <f t="shared" si="53"/>
        <v>11291.609999999999</v>
      </c>
      <c r="K247" s="136">
        <f t="shared" si="54"/>
        <v>86569.01</v>
      </c>
      <c r="L247" s="275">
        <f t="shared" si="55"/>
        <v>86569.01</v>
      </c>
    </row>
    <row r="248" spans="1:12" ht="20.25" customHeight="1">
      <c r="A248" s="151" t="s">
        <v>43</v>
      </c>
      <c r="B248" s="50" t="s">
        <v>92</v>
      </c>
      <c r="C248" s="149" t="s">
        <v>482</v>
      </c>
      <c r="D248" s="130">
        <f>nhâncông!G243</f>
        <v>0</v>
      </c>
      <c r="E248" s="20">
        <f>'[1]vattu-QLBAOTRI'!E79</f>
        <v>57866.4</v>
      </c>
      <c r="F248" s="20">
        <f>'[2]CCDC -QLbaotri'!E73</f>
        <v>0</v>
      </c>
      <c r="G248" s="20">
        <f>'[3]thietbi-Qlbaotri'!F135</f>
        <v>0</v>
      </c>
      <c r="H248" s="20">
        <f>'[3]thietbi-Qlbaotri'!G135</f>
        <v>0</v>
      </c>
      <c r="I248" s="168">
        <f t="shared" si="52"/>
        <v>57866.4</v>
      </c>
      <c r="J248" s="168">
        <f t="shared" si="53"/>
        <v>8679.96</v>
      </c>
      <c r="K248" s="136">
        <f t="shared" si="54"/>
        <v>66546.36</v>
      </c>
      <c r="L248" s="275">
        <f t="shared" si="55"/>
        <v>66546.36</v>
      </c>
    </row>
    <row r="249" spans="1:12" ht="17.25" customHeight="1">
      <c r="A249" s="24" t="s">
        <v>318</v>
      </c>
      <c r="B249" s="50" t="s">
        <v>319</v>
      </c>
      <c r="C249" s="149" t="s">
        <v>447</v>
      </c>
      <c r="D249" s="130">
        <f>nhâncông!G244</f>
        <v>0</v>
      </c>
      <c r="E249" s="20">
        <f>'[1]vattu-QLBAOTRI'!E82</f>
        <v>33318</v>
      </c>
      <c r="F249" s="20">
        <f>'[2]CCDC -QLbaotri'!E76</f>
        <v>0</v>
      </c>
      <c r="G249" s="20">
        <f>'[3]thietbi-Qlbaotri'!F138</f>
        <v>0</v>
      </c>
      <c r="H249" s="20">
        <f>'[3]thietbi-Qlbaotri'!G138</f>
        <v>0</v>
      </c>
      <c r="I249" s="168">
        <f t="shared" si="52"/>
        <v>33318</v>
      </c>
      <c r="J249" s="168">
        <f t="shared" si="53"/>
        <v>4997.7</v>
      </c>
      <c r="K249" s="136">
        <f t="shared" si="54"/>
        <v>38315.7</v>
      </c>
      <c r="L249" s="275">
        <f>K249/100</f>
        <v>383.157</v>
      </c>
    </row>
    <row r="250" spans="1:12" ht="17.25" customHeight="1">
      <c r="A250" s="24" t="s">
        <v>320</v>
      </c>
      <c r="B250" s="50" t="s">
        <v>321</v>
      </c>
      <c r="C250" s="149" t="s">
        <v>457</v>
      </c>
      <c r="D250" s="130">
        <f>nhâncông!G245</f>
        <v>17411</v>
      </c>
      <c r="E250" s="20">
        <f>'[1]vattu-QLBAOTRI'!E85</f>
        <v>10130.400000000001</v>
      </c>
      <c r="F250" s="20">
        <f>'[2]CCDC -QLbaotri'!E79</f>
        <v>0</v>
      </c>
      <c r="G250" s="20">
        <f>'[3]thietbi-Qlbaotri'!F141</f>
        <v>0</v>
      </c>
      <c r="H250" s="20">
        <f>'[3]thietbi-Qlbaotri'!G141</f>
        <v>0</v>
      </c>
      <c r="I250" s="168">
        <f t="shared" si="52"/>
        <v>27541.4</v>
      </c>
      <c r="J250" s="168">
        <f t="shared" si="53"/>
        <v>4131.21</v>
      </c>
      <c r="K250" s="136">
        <f t="shared" si="54"/>
        <v>31672.61</v>
      </c>
      <c r="L250" s="275">
        <f>K250/10</f>
        <v>3167.261</v>
      </c>
    </row>
    <row r="251" spans="1:12" ht="18" customHeight="1">
      <c r="A251" s="24" t="s">
        <v>322</v>
      </c>
      <c r="B251" s="50" t="s">
        <v>323</v>
      </c>
      <c r="C251" s="50"/>
      <c r="D251" s="130"/>
      <c r="E251" s="20"/>
      <c r="F251" s="20"/>
      <c r="G251" s="20"/>
      <c r="H251" s="20"/>
      <c r="I251" s="168"/>
      <c r="J251" s="168"/>
      <c r="K251" s="136"/>
      <c r="L251" s="275">
        <f>K251/100</f>
        <v>0</v>
      </c>
    </row>
    <row r="252" spans="1:12" ht="18" customHeight="1">
      <c r="A252" s="151" t="s">
        <v>43</v>
      </c>
      <c r="B252" s="50" t="s">
        <v>324</v>
      </c>
      <c r="C252" s="149" t="s">
        <v>458</v>
      </c>
      <c r="D252" s="130">
        <f>nhâncông!G247</f>
        <v>0</v>
      </c>
      <c r="E252" s="20">
        <f>'[1]vattu-QLBAOTRI'!E89</f>
        <v>9860.400000000001</v>
      </c>
      <c r="F252" s="20">
        <f>'[2]CCDC -QLbaotri'!E83</f>
        <v>0</v>
      </c>
      <c r="G252" s="20">
        <f>'[3]thietbi-Qlbaotri'!F145</f>
        <v>0</v>
      </c>
      <c r="H252" s="20">
        <f>'[3]thietbi-Qlbaotri'!G145</f>
        <v>0</v>
      </c>
      <c r="I252" s="168">
        <f aca="true" t="shared" si="56" ref="I252:I258">SUM(D252:H252)</f>
        <v>9860.400000000001</v>
      </c>
      <c r="J252" s="168">
        <f aca="true" t="shared" si="57" ref="J252:J258">I252*15%</f>
        <v>1479.0600000000002</v>
      </c>
      <c r="K252" s="136">
        <f aca="true" t="shared" si="58" ref="K252:K258">I252+J252</f>
        <v>11339.460000000001</v>
      </c>
      <c r="L252" s="275">
        <f>K252</f>
        <v>11339.460000000001</v>
      </c>
    </row>
    <row r="253" spans="1:12" ht="18" customHeight="1">
      <c r="A253" s="151" t="s">
        <v>43</v>
      </c>
      <c r="B253" s="50" t="s">
        <v>325</v>
      </c>
      <c r="C253" s="149" t="s">
        <v>458</v>
      </c>
      <c r="D253" s="130">
        <f>nhâncông!G248</f>
        <v>0</v>
      </c>
      <c r="E253" s="20">
        <f>'[1]vattu-QLBAOTRI'!E92</f>
        <v>9860.400000000001</v>
      </c>
      <c r="F253" s="20">
        <f>'[2]CCDC -QLbaotri'!E86</f>
        <v>0</v>
      </c>
      <c r="G253" s="20">
        <f>'[3]thietbi-Qlbaotri'!F148</f>
        <v>0</v>
      </c>
      <c r="H253" s="20">
        <f>'[3]thietbi-Qlbaotri'!G148</f>
        <v>0</v>
      </c>
      <c r="I253" s="168">
        <f t="shared" si="56"/>
        <v>9860.400000000001</v>
      </c>
      <c r="J253" s="168">
        <f t="shared" si="57"/>
        <v>1479.0600000000002</v>
      </c>
      <c r="K253" s="136">
        <f t="shared" si="58"/>
        <v>11339.460000000001</v>
      </c>
      <c r="L253" s="275">
        <f aca="true" t="shared" si="59" ref="L253:L258">K253</f>
        <v>11339.460000000001</v>
      </c>
    </row>
    <row r="254" spans="1:12" ht="17.25" customHeight="1">
      <c r="A254" s="151" t="s">
        <v>43</v>
      </c>
      <c r="B254" s="50" t="s">
        <v>326</v>
      </c>
      <c r="C254" s="149" t="s">
        <v>458</v>
      </c>
      <c r="D254" s="130">
        <f>nhâncông!G249</f>
        <v>0</v>
      </c>
      <c r="E254" s="20">
        <f>'[1]vattu-QLBAOTRI'!E95</f>
        <v>9860.400000000001</v>
      </c>
      <c r="F254" s="20">
        <f>'[2]CCDC -QLbaotri'!E89</f>
        <v>0</v>
      </c>
      <c r="G254" s="20">
        <f>'[3]thietbi-Qlbaotri'!F151</f>
        <v>0</v>
      </c>
      <c r="H254" s="20">
        <f>'[3]thietbi-Qlbaotri'!G151</f>
        <v>0</v>
      </c>
      <c r="I254" s="168">
        <f t="shared" si="56"/>
        <v>9860.400000000001</v>
      </c>
      <c r="J254" s="168">
        <f t="shared" si="57"/>
        <v>1479.0600000000002</v>
      </c>
      <c r="K254" s="136">
        <f t="shared" si="58"/>
        <v>11339.460000000001</v>
      </c>
      <c r="L254" s="275">
        <f t="shared" si="59"/>
        <v>11339.460000000001</v>
      </c>
    </row>
    <row r="255" spans="1:12" ht="17.25" customHeight="1">
      <c r="A255" s="151" t="s">
        <v>43</v>
      </c>
      <c r="B255" s="50" t="s">
        <v>327</v>
      </c>
      <c r="C255" s="149" t="s">
        <v>458</v>
      </c>
      <c r="D255" s="130">
        <f>nhâncông!G250</f>
        <v>70704</v>
      </c>
      <c r="E255" s="20">
        <f>'[1]vattu-QLBAOTRI'!E98</f>
        <v>9860.400000000001</v>
      </c>
      <c r="F255" s="20">
        <f>'[2]CCDC -QLbaotri'!E92</f>
        <v>0</v>
      </c>
      <c r="G255" s="20">
        <f>'[3]thietbi-Qlbaotri'!F154</f>
        <v>0</v>
      </c>
      <c r="H255" s="20">
        <f>'[3]thietbi-Qlbaotri'!G154</f>
        <v>0</v>
      </c>
      <c r="I255" s="168">
        <f t="shared" si="56"/>
        <v>80564.4</v>
      </c>
      <c r="J255" s="168">
        <f t="shared" si="57"/>
        <v>12084.659999999998</v>
      </c>
      <c r="K255" s="136">
        <f t="shared" si="58"/>
        <v>92649.06</v>
      </c>
      <c r="L255" s="275">
        <f t="shared" si="59"/>
        <v>92649.06</v>
      </c>
    </row>
    <row r="256" spans="1:12" ht="19.5" customHeight="1">
      <c r="A256" s="151" t="s">
        <v>43</v>
      </c>
      <c r="B256" s="50" t="s">
        <v>328</v>
      </c>
      <c r="C256" s="149" t="s">
        <v>458</v>
      </c>
      <c r="D256" s="130">
        <f>nhâncông!G251</f>
        <v>0</v>
      </c>
      <c r="E256" s="20">
        <f>'[1]vattu-QLBAOTRI'!E101</f>
        <v>9860.400000000001</v>
      </c>
      <c r="F256" s="20">
        <f>'[2]CCDC -QLbaotri'!E95</f>
        <v>0</v>
      </c>
      <c r="G256" s="20">
        <f>'[3]thietbi-Qlbaotri'!F157</f>
        <v>0</v>
      </c>
      <c r="H256" s="20">
        <f>'[3]thietbi-Qlbaotri'!G157</f>
        <v>0</v>
      </c>
      <c r="I256" s="168">
        <f t="shared" si="56"/>
        <v>9860.400000000001</v>
      </c>
      <c r="J256" s="168">
        <f t="shared" si="57"/>
        <v>1479.0600000000002</v>
      </c>
      <c r="K256" s="136">
        <f t="shared" si="58"/>
        <v>11339.460000000001</v>
      </c>
      <c r="L256" s="275">
        <f t="shared" si="59"/>
        <v>11339.460000000001</v>
      </c>
    </row>
    <row r="257" spans="1:12" ht="19.5" customHeight="1">
      <c r="A257" s="151" t="s">
        <v>43</v>
      </c>
      <c r="B257" s="50" t="s">
        <v>329</v>
      </c>
      <c r="C257" s="149" t="s">
        <v>458</v>
      </c>
      <c r="D257" s="130">
        <f>nhâncông!G252</f>
        <v>0</v>
      </c>
      <c r="E257" s="20">
        <f>'[1]vattu-QLBAOTRI'!E104</f>
        <v>9860.400000000001</v>
      </c>
      <c r="F257" s="20">
        <f>'[2]CCDC -QLbaotri'!E98</f>
        <v>0</v>
      </c>
      <c r="G257" s="20">
        <f>'[3]thietbi-Qlbaotri'!F160</f>
        <v>0</v>
      </c>
      <c r="H257" s="20">
        <f>'[3]thietbi-Qlbaotri'!G160</f>
        <v>0</v>
      </c>
      <c r="I257" s="168">
        <f t="shared" si="56"/>
        <v>9860.400000000001</v>
      </c>
      <c r="J257" s="168">
        <f t="shared" si="57"/>
        <v>1479.0600000000002</v>
      </c>
      <c r="K257" s="136">
        <f t="shared" si="58"/>
        <v>11339.460000000001</v>
      </c>
      <c r="L257" s="275">
        <f t="shared" si="59"/>
        <v>11339.460000000001</v>
      </c>
    </row>
    <row r="258" spans="1:12" ht="19.5" customHeight="1">
      <c r="A258" s="151" t="s">
        <v>43</v>
      </c>
      <c r="B258" s="50" t="s">
        <v>330</v>
      </c>
      <c r="C258" s="149" t="s">
        <v>458</v>
      </c>
      <c r="D258" s="130">
        <f>nhâncông!G253</f>
        <v>0</v>
      </c>
      <c r="E258" s="20">
        <f>'[1]vattu-QLBAOTRI'!E107</f>
        <v>9860.400000000001</v>
      </c>
      <c r="F258" s="20">
        <f>'[2]CCDC -QLbaotri'!E101</f>
        <v>0</v>
      </c>
      <c r="G258" s="20">
        <f>'[3]thietbi-Qlbaotri'!F163</f>
        <v>0</v>
      </c>
      <c r="H258" s="20">
        <f>'[3]thietbi-Qlbaotri'!G163</f>
        <v>0</v>
      </c>
      <c r="I258" s="168">
        <f t="shared" si="56"/>
        <v>9860.400000000001</v>
      </c>
      <c r="J258" s="168">
        <f t="shared" si="57"/>
        <v>1479.0600000000002</v>
      </c>
      <c r="K258" s="136">
        <f t="shared" si="58"/>
        <v>11339.460000000001</v>
      </c>
      <c r="L258" s="275">
        <f t="shared" si="59"/>
        <v>11339.460000000001</v>
      </c>
    </row>
    <row r="259" spans="1:12" ht="19.5" customHeight="1">
      <c r="A259" s="24" t="s">
        <v>331</v>
      </c>
      <c r="B259" s="22" t="s">
        <v>332</v>
      </c>
      <c r="C259" s="148"/>
      <c r="D259" s="130"/>
      <c r="E259" s="20"/>
      <c r="F259" s="20"/>
      <c r="G259" s="20"/>
      <c r="H259" s="20"/>
      <c r="I259" s="168"/>
      <c r="J259" s="168"/>
      <c r="K259" s="136"/>
      <c r="L259" s="275">
        <f>K259/100</f>
        <v>0</v>
      </c>
    </row>
    <row r="260" spans="1:12" ht="30" customHeight="1">
      <c r="A260" s="151" t="s">
        <v>43</v>
      </c>
      <c r="B260" s="50" t="s">
        <v>333</v>
      </c>
      <c r="C260" s="149" t="s">
        <v>459</v>
      </c>
      <c r="D260" s="130">
        <f>nhâncông!G255</f>
        <v>0</v>
      </c>
      <c r="E260" s="20">
        <f>'[1]vattu-QLBAOTRI'!E111</f>
        <v>1663.2</v>
      </c>
      <c r="F260" s="20">
        <f>'[2]CCDC -QLbaotri'!E105</f>
        <v>0</v>
      </c>
      <c r="G260" s="20">
        <f>'[3]thietbi-Qlbaotri'!F167</f>
        <v>0</v>
      </c>
      <c r="H260" s="20">
        <f>'[3]thietbi-Qlbaotri'!G167</f>
        <v>0</v>
      </c>
      <c r="I260" s="168">
        <f>SUM(D260:H260)</f>
        <v>1663.2</v>
      </c>
      <c r="J260" s="168">
        <f>I260*15%</f>
        <v>249.48</v>
      </c>
      <c r="K260" s="136">
        <f>I260+J260</f>
        <v>1912.68</v>
      </c>
      <c r="L260" s="275">
        <f>K260</f>
        <v>1912.68</v>
      </c>
    </row>
    <row r="261" spans="1:12" ht="17.25" customHeight="1">
      <c r="A261" s="151" t="s">
        <v>43</v>
      </c>
      <c r="B261" s="50" t="s">
        <v>334</v>
      </c>
      <c r="C261" s="149" t="s">
        <v>460</v>
      </c>
      <c r="D261" s="130">
        <f>nhâncông!G256</f>
        <v>0</v>
      </c>
      <c r="E261" s="20">
        <f>'[1]vattu-QLBAOTRI'!E114</f>
        <v>1663.2</v>
      </c>
      <c r="F261" s="20">
        <f>'[2]CCDC -QLbaotri'!E108</f>
        <v>0</v>
      </c>
      <c r="G261" s="20">
        <f>'[3]thietbi-Qlbaotri'!F170</f>
        <v>0</v>
      </c>
      <c r="H261" s="20">
        <f>'[3]thietbi-Qlbaotri'!G170</f>
        <v>0</v>
      </c>
      <c r="I261" s="168">
        <f>SUM(D261:H261)</f>
        <v>1663.2</v>
      </c>
      <c r="J261" s="168">
        <f>I261*15%</f>
        <v>249.48</v>
      </c>
      <c r="K261" s="136">
        <f>I261+J261</f>
        <v>1912.68</v>
      </c>
      <c r="L261" s="275">
        <f aca="true" t="shared" si="60" ref="L261:L269">K261</f>
        <v>1912.68</v>
      </c>
    </row>
    <row r="262" spans="1:12" ht="17.25" customHeight="1">
      <c r="A262" s="151" t="s">
        <v>43</v>
      </c>
      <c r="B262" s="50" t="s">
        <v>335</v>
      </c>
      <c r="C262" s="149" t="s">
        <v>460</v>
      </c>
      <c r="D262" s="130">
        <f>nhâncông!G257</f>
        <v>353521</v>
      </c>
      <c r="E262" s="20">
        <f>'[1]vattu-QLBAOTRI'!E117</f>
        <v>1663.2</v>
      </c>
      <c r="F262" s="20">
        <f>'[2]CCDC -QLbaotri'!E111</f>
        <v>0</v>
      </c>
      <c r="G262" s="20">
        <f>'[3]thietbi-Qlbaotri'!F173</f>
        <v>0</v>
      </c>
      <c r="H262" s="20">
        <f>'[3]thietbi-Qlbaotri'!G173</f>
        <v>0</v>
      </c>
      <c r="I262" s="168">
        <f>SUM(D262:H262)</f>
        <v>355184.2</v>
      </c>
      <c r="J262" s="168">
        <f>I262*15%</f>
        <v>53277.63</v>
      </c>
      <c r="K262" s="136">
        <f>I262+J262</f>
        <v>408461.83</v>
      </c>
      <c r="L262" s="275">
        <f t="shared" si="60"/>
        <v>408461.83</v>
      </c>
    </row>
    <row r="263" spans="1:12" ht="16.5" customHeight="1">
      <c r="A263" s="24" t="s">
        <v>336</v>
      </c>
      <c r="B263" s="158" t="s">
        <v>337</v>
      </c>
      <c r="C263" s="149" t="s">
        <v>461</v>
      </c>
      <c r="D263" s="130">
        <f>nhâncông!G258</f>
        <v>0</v>
      </c>
      <c r="E263" s="20">
        <f>'[1]vattu-QLBAOTRI'!E120</f>
        <v>0</v>
      </c>
      <c r="F263" s="20">
        <f>'[2]CCDC -QLbaotri'!E114</f>
        <v>0</v>
      </c>
      <c r="G263" s="20">
        <f>'[3]thietbi-Qlbaotri'!F176</f>
        <v>0</v>
      </c>
      <c r="H263" s="20">
        <f>'[3]thietbi-Qlbaotri'!G176</f>
        <v>0</v>
      </c>
      <c r="I263" s="168">
        <f>SUM(D263:H263)</f>
        <v>0</v>
      </c>
      <c r="J263" s="168">
        <f>I263*15%</f>
        <v>0</v>
      </c>
      <c r="K263" s="136">
        <f>I263+J263</f>
        <v>0</v>
      </c>
      <c r="L263" s="275">
        <f t="shared" si="60"/>
        <v>0</v>
      </c>
    </row>
    <row r="264" spans="1:12" ht="16.5" customHeight="1">
      <c r="A264" s="24" t="s">
        <v>338</v>
      </c>
      <c r="B264" s="50" t="s">
        <v>339</v>
      </c>
      <c r="C264" s="149" t="s">
        <v>444</v>
      </c>
      <c r="D264" s="130">
        <f>nhâncông!G259</f>
        <v>0</v>
      </c>
      <c r="E264" s="20">
        <f>'[1]vattu-QLBAOTRI'!E123</f>
        <v>15076.800000000001</v>
      </c>
      <c r="F264" s="20">
        <f>'[2]CCDC -QLbaotri'!E117</f>
        <v>0</v>
      </c>
      <c r="G264" s="20">
        <f>'[3]thietbi-Qlbaotri'!F179</f>
        <v>0</v>
      </c>
      <c r="H264" s="20">
        <f>'[3]thietbi-Qlbaotri'!G179</f>
        <v>0</v>
      </c>
      <c r="I264" s="168">
        <f>SUM(D264:H264)</f>
        <v>15076.800000000001</v>
      </c>
      <c r="J264" s="168">
        <f>I264*15%</f>
        <v>2261.52</v>
      </c>
      <c r="K264" s="136">
        <f>I264+J264</f>
        <v>17338.32</v>
      </c>
      <c r="L264" s="275">
        <f t="shared" si="60"/>
        <v>17338.32</v>
      </c>
    </row>
    <row r="265" spans="1:12" ht="18" customHeight="1">
      <c r="A265" s="147" t="s">
        <v>340</v>
      </c>
      <c r="B265" s="25" t="s">
        <v>341</v>
      </c>
      <c r="C265" s="148"/>
      <c r="D265" s="130"/>
      <c r="E265" s="20"/>
      <c r="F265" s="20"/>
      <c r="G265" s="20"/>
      <c r="H265" s="20"/>
      <c r="I265" s="168"/>
      <c r="J265" s="168"/>
      <c r="K265" s="136"/>
      <c r="L265" s="275">
        <f t="shared" si="60"/>
        <v>0</v>
      </c>
    </row>
    <row r="266" spans="1:12" ht="18" customHeight="1">
      <c r="A266" s="24" t="s">
        <v>342</v>
      </c>
      <c r="B266" s="22" t="s">
        <v>186</v>
      </c>
      <c r="C266" s="149" t="s">
        <v>444</v>
      </c>
      <c r="D266" s="130">
        <f>nhâncông!G261</f>
        <v>0</v>
      </c>
      <c r="E266" s="20">
        <f>'[1]vattu-QLBAOTRI'!E127</f>
        <v>3072.6000000000004</v>
      </c>
      <c r="F266" s="20">
        <f>'[2]CCDC -QLbaotri'!E121</f>
        <v>0</v>
      </c>
      <c r="G266" s="20">
        <f>'[3]thietbi-Qlbaotri'!F183</f>
        <v>0</v>
      </c>
      <c r="H266" s="20">
        <f>'[3]thietbi-Qlbaotri'!G183</f>
        <v>0</v>
      </c>
      <c r="I266" s="168">
        <f>SUM(D266:H266)</f>
        <v>3072.6000000000004</v>
      </c>
      <c r="J266" s="168">
        <f>I266*15%</f>
        <v>460.89000000000004</v>
      </c>
      <c r="K266" s="136">
        <f>I266+J266</f>
        <v>3533.4900000000002</v>
      </c>
      <c r="L266" s="275">
        <f t="shared" si="60"/>
        <v>3533.4900000000002</v>
      </c>
    </row>
    <row r="267" spans="1:12" ht="15.75" customHeight="1">
      <c r="A267" s="24" t="s">
        <v>343</v>
      </c>
      <c r="B267" s="22" t="s">
        <v>344</v>
      </c>
      <c r="C267" s="148"/>
      <c r="D267" s="130"/>
      <c r="E267" s="20"/>
      <c r="F267" s="20"/>
      <c r="G267" s="20"/>
      <c r="H267" s="20"/>
      <c r="I267" s="168"/>
      <c r="J267" s="168"/>
      <c r="K267" s="136"/>
      <c r="L267" s="275">
        <f>K267</f>
        <v>0</v>
      </c>
    </row>
    <row r="268" spans="1:12" ht="15.75" customHeight="1">
      <c r="A268" s="24" t="s">
        <v>345</v>
      </c>
      <c r="B268" s="23" t="s">
        <v>205</v>
      </c>
      <c r="C268" s="22"/>
      <c r="D268" s="130"/>
      <c r="E268" s="20"/>
      <c r="F268" s="20"/>
      <c r="G268" s="20"/>
      <c r="H268" s="20"/>
      <c r="I268" s="168"/>
      <c r="J268" s="168"/>
      <c r="K268" s="136"/>
      <c r="L268" s="275">
        <f t="shared" si="60"/>
        <v>0</v>
      </c>
    </row>
    <row r="269" spans="1:12" ht="33" customHeight="1">
      <c r="A269" s="151" t="s">
        <v>43</v>
      </c>
      <c r="B269" s="50" t="s">
        <v>346</v>
      </c>
      <c r="C269" s="149" t="s">
        <v>462</v>
      </c>
      <c r="D269" s="130">
        <f>nhâncông!G264</f>
        <v>14580</v>
      </c>
      <c r="E269" s="20">
        <f>'[1]vattu-QLBAOTRI'!E132</f>
        <v>18846</v>
      </c>
      <c r="F269" s="20">
        <f>'[2]CCDC -QLbaotri'!E126</f>
        <v>0</v>
      </c>
      <c r="G269" s="20">
        <f>'[3]thietbi-Qlbaotri'!F188</f>
        <v>0</v>
      </c>
      <c r="H269" s="20">
        <f>'[3]thietbi-Qlbaotri'!G188</f>
        <v>0</v>
      </c>
      <c r="I269" s="168">
        <f>SUM(D269:H269)</f>
        <v>33426</v>
      </c>
      <c r="J269" s="168">
        <f>I269*15%</f>
        <v>5013.9</v>
      </c>
      <c r="K269" s="136">
        <f>I269+J269</f>
        <v>38439.9</v>
      </c>
      <c r="L269" s="275">
        <f t="shared" si="60"/>
        <v>38439.9</v>
      </c>
    </row>
    <row r="270" spans="1:12" ht="16.5" customHeight="1">
      <c r="A270" s="151" t="s">
        <v>43</v>
      </c>
      <c r="B270" s="50" t="s">
        <v>347</v>
      </c>
      <c r="C270" s="149" t="s">
        <v>445</v>
      </c>
      <c r="D270" s="130">
        <f>nhâncông!G265</f>
        <v>0</v>
      </c>
      <c r="E270" s="20">
        <f>'[1]vattu-QLBAOTRI'!E135</f>
        <v>18846</v>
      </c>
      <c r="F270" s="20">
        <f>'[2]CCDC -QLbaotri'!E129</f>
        <v>0</v>
      </c>
      <c r="G270" s="20">
        <f>'[3]thietbi-Qlbaotri'!F191</f>
        <v>0</v>
      </c>
      <c r="H270" s="20">
        <f>'[3]thietbi-Qlbaotri'!G191</f>
        <v>0</v>
      </c>
      <c r="I270" s="168">
        <f>SUM(D270:H270)</f>
        <v>18846</v>
      </c>
      <c r="J270" s="168">
        <f>I270*15%</f>
        <v>2826.9</v>
      </c>
      <c r="K270" s="136">
        <f>I270+J270</f>
        <v>21672.9</v>
      </c>
      <c r="L270" s="275">
        <f aca="true" t="shared" si="61" ref="L270:L275">K270/100</f>
        <v>216.729</v>
      </c>
    </row>
    <row r="271" spans="1:12" ht="16.5" customHeight="1">
      <c r="A271" s="151" t="s">
        <v>43</v>
      </c>
      <c r="B271" s="50" t="s">
        <v>348</v>
      </c>
      <c r="C271" s="149" t="s">
        <v>445</v>
      </c>
      <c r="D271" s="130">
        <f>nhâncông!G266</f>
        <v>0</v>
      </c>
      <c r="E271" s="20">
        <f>'[1]vattu-QLBAOTRI'!E138</f>
        <v>18846</v>
      </c>
      <c r="F271" s="20">
        <f>'[2]CCDC -QLbaotri'!E132</f>
        <v>0</v>
      </c>
      <c r="G271" s="20">
        <f>'[3]thietbi-Qlbaotri'!F194</f>
        <v>0</v>
      </c>
      <c r="H271" s="20">
        <f>'[3]thietbi-Qlbaotri'!G194</f>
        <v>0</v>
      </c>
      <c r="I271" s="168">
        <f>SUM(D271:H271)</f>
        <v>18846</v>
      </c>
      <c r="J271" s="168">
        <f>I271*15%</f>
        <v>2826.9</v>
      </c>
      <c r="K271" s="136">
        <f>I271+J271</f>
        <v>21672.9</v>
      </c>
      <c r="L271" s="275">
        <f t="shared" si="61"/>
        <v>216.729</v>
      </c>
    </row>
    <row r="272" spans="1:12" ht="16.5" customHeight="1">
      <c r="A272" s="151" t="s">
        <v>43</v>
      </c>
      <c r="B272" s="50" t="s">
        <v>350</v>
      </c>
      <c r="C272" s="149" t="s">
        <v>449</v>
      </c>
      <c r="D272" s="130">
        <f>nhâncông!G267</f>
        <v>17411</v>
      </c>
      <c r="E272" s="20">
        <f>'[1]vattu-QLBAOTRI'!E141</f>
        <v>18846</v>
      </c>
      <c r="F272" s="20">
        <f>'[2]CCDC -QLbaotri'!E135</f>
        <v>0</v>
      </c>
      <c r="G272" s="20">
        <f>'[3]thietbi-Qlbaotri'!F197</f>
        <v>0</v>
      </c>
      <c r="H272" s="20">
        <f>'[3]thietbi-Qlbaotri'!G197</f>
        <v>0</v>
      </c>
      <c r="I272" s="168">
        <f>SUM(D272:H272)</f>
        <v>36257</v>
      </c>
      <c r="J272" s="168">
        <f>I272*15%</f>
        <v>5438.55</v>
      </c>
      <c r="K272" s="136">
        <f>I272+J272</f>
        <v>41695.55</v>
      </c>
      <c r="L272" s="275">
        <f t="shared" si="61"/>
        <v>416.95550000000003</v>
      </c>
    </row>
    <row r="273" spans="1:12" ht="18" customHeight="1">
      <c r="A273" s="24" t="s">
        <v>349</v>
      </c>
      <c r="B273" s="23" t="s">
        <v>206</v>
      </c>
      <c r="C273" s="149" t="s">
        <v>447</v>
      </c>
      <c r="D273" s="130">
        <f>nhâncông!G268</f>
        <v>0</v>
      </c>
      <c r="E273" s="20">
        <f>'[1]vattu-QLBAOTRI'!E144</f>
        <v>18846</v>
      </c>
      <c r="F273" s="20">
        <f>'[2]CCDC -QLbaotri'!E138</f>
        <v>0</v>
      </c>
      <c r="G273" s="20">
        <f>'[3]thietbi-Qlbaotri'!F200</f>
        <v>0</v>
      </c>
      <c r="H273" s="20">
        <f>'[3]thietbi-Qlbaotri'!G200</f>
        <v>0</v>
      </c>
      <c r="I273" s="168">
        <f>SUM(D273:H273)</f>
        <v>18846</v>
      </c>
      <c r="J273" s="168">
        <f>I273*15%</f>
        <v>2826.9</v>
      </c>
      <c r="K273" s="136">
        <f>I273+J273</f>
        <v>21672.9</v>
      </c>
      <c r="L273" s="275">
        <f t="shared" si="61"/>
        <v>216.729</v>
      </c>
    </row>
    <row r="274" spans="1:12" ht="17.25" customHeight="1">
      <c r="A274" s="24" t="s">
        <v>351</v>
      </c>
      <c r="B274" s="23" t="s">
        <v>207</v>
      </c>
      <c r="C274" s="148"/>
      <c r="D274" s="130"/>
      <c r="E274" s="20"/>
      <c r="F274" s="20"/>
      <c r="G274" s="20"/>
      <c r="H274" s="20"/>
      <c r="I274" s="168"/>
      <c r="J274" s="168"/>
      <c r="K274" s="136"/>
      <c r="L274" s="275">
        <f t="shared" si="61"/>
        <v>0</v>
      </c>
    </row>
    <row r="275" spans="1:12" ht="17.25" customHeight="1">
      <c r="A275" s="151" t="s">
        <v>43</v>
      </c>
      <c r="B275" s="23" t="s">
        <v>352</v>
      </c>
      <c r="C275" s="50"/>
      <c r="D275" s="130">
        <f>nhâncông!G270</f>
        <v>0</v>
      </c>
      <c r="E275" s="20">
        <f>'[1]vattu-QLBAOTRI'!E148</f>
        <v>0</v>
      </c>
      <c r="F275" s="20">
        <f>'[2]CCDC -QLbaotri'!E142</f>
        <v>0</v>
      </c>
      <c r="G275" s="20">
        <f>'[3]thietbi-Qlbaotri'!F204</f>
        <v>0</v>
      </c>
      <c r="H275" s="20">
        <f>'[3]thietbi-Qlbaotri'!G204</f>
        <v>0</v>
      </c>
      <c r="I275" s="168">
        <f aca="true" t="shared" si="62" ref="I275:I281">SUM(D275:H275)</f>
        <v>0</v>
      </c>
      <c r="J275" s="168">
        <f aca="true" t="shared" si="63" ref="J275:J281">I275*15%</f>
        <v>0</v>
      </c>
      <c r="K275" s="136">
        <f aca="true" t="shared" si="64" ref="K275:K281">I275+J275</f>
        <v>0</v>
      </c>
      <c r="L275" s="275">
        <f t="shared" si="61"/>
        <v>0</v>
      </c>
    </row>
    <row r="276" spans="1:12" ht="17.25" customHeight="1">
      <c r="A276" s="151" t="s">
        <v>43</v>
      </c>
      <c r="B276" s="23" t="s">
        <v>353</v>
      </c>
      <c r="C276" s="149" t="s">
        <v>462</v>
      </c>
      <c r="D276" s="130">
        <f>nhâncông!G271</f>
        <v>0</v>
      </c>
      <c r="E276" s="20">
        <f>'[1]vattu-QLBAOTRI'!E151</f>
        <v>18846</v>
      </c>
      <c r="F276" s="20">
        <f>'[2]CCDC -QLbaotri'!E145</f>
        <v>0</v>
      </c>
      <c r="G276" s="20">
        <f>'[3]thietbi-Qlbaotri'!F207</f>
        <v>0</v>
      </c>
      <c r="H276" s="20">
        <f>'[3]thietbi-Qlbaotri'!G207</f>
        <v>0</v>
      </c>
      <c r="I276" s="168">
        <f t="shared" si="62"/>
        <v>18846</v>
      </c>
      <c r="J276" s="168">
        <f t="shared" si="63"/>
        <v>2826.9</v>
      </c>
      <c r="K276" s="136">
        <f t="shared" si="64"/>
        <v>21672.9</v>
      </c>
      <c r="L276" s="275">
        <f>K276</f>
        <v>21672.9</v>
      </c>
    </row>
    <row r="277" spans="1:12" ht="17.25" customHeight="1">
      <c r="A277" s="151" t="s">
        <v>43</v>
      </c>
      <c r="B277" s="158" t="s">
        <v>354</v>
      </c>
      <c r="C277" s="149" t="s">
        <v>463</v>
      </c>
      <c r="D277" s="130">
        <f>nhâncông!G272</f>
        <v>106163</v>
      </c>
      <c r="E277" s="20">
        <f>'[1]vattu-QLBAOTRI'!E154</f>
        <v>18846</v>
      </c>
      <c r="F277" s="20">
        <f>'[2]CCDC -QLbaotri'!E148</f>
        <v>0</v>
      </c>
      <c r="G277" s="20">
        <f>'[3]thietbi-Qlbaotri'!F210</f>
        <v>0</v>
      </c>
      <c r="H277" s="20">
        <f>'[3]thietbi-Qlbaotri'!G210</f>
        <v>0</v>
      </c>
      <c r="I277" s="168">
        <f t="shared" si="62"/>
        <v>125009</v>
      </c>
      <c r="J277" s="168">
        <f t="shared" si="63"/>
        <v>18751.35</v>
      </c>
      <c r="K277" s="136">
        <f t="shared" si="64"/>
        <v>143760.35</v>
      </c>
      <c r="L277" s="275">
        <f>K277</f>
        <v>143760.35</v>
      </c>
    </row>
    <row r="278" spans="1:12" ht="17.25" customHeight="1">
      <c r="A278" s="151" t="s">
        <v>43</v>
      </c>
      <c r="B278" s="23" t="s">
        <v>355</v>
      </c>
      <c r="C278" s="149" t="s">
        <v>447</v>
      </c>
      <c r="D278" s="130">
        <f>nhâncông!G273</f>
        <v>0</v>
      </c>
      <c r="E278" s="20">
        <f>'[1]vattu-QLBAOTRI'!E157</f>
        <v>18846</v>
      </c>
      <c r="F278" s="20">
        <f>'[2]CCDC -QLbaotri'!E151</f>
        <v>0</v>
      </c>
      <c r="G278" s="20">
        <f>'[3]thietbi-Qlbaotri'!F213</f>
        <v>0</v>
      </c>
      <c r="H278" s="20">
        <f>'[3]thietbi-Qlbaotri'!G213</f>
        <v>0</v>
      </c>
      <c r="I278" s="168">
        <f t="shared" si="62"/>
        <v>18846</v>
      </c>
      <c r="J278" s="168">
        <f t="shared" si="63"/>
        <v>2826.9</v>
      </c>
      <c r="K278" s="136">
        <f t="shared" si="64"/>
        <v>21672.9</v>
      </c>
      <c r="L278" s="275">
        <f>K278/100</f>
        <v>216.729</v>
      </c>
    </row>
    <row r="279" spans="1:12" ht="17.25" customHeight="1">
      <c r="A279" s="24" t="s">
        <v>356</v>
      </c>
      <c r="B279" s="50" t="s">
        <v>90</v>
      </c>
      <c r="C279" s="149" t="s">
        <v>449</v>
      </c>
      <c r="D279" s="130">
        <f>nhâncông!G274</f>
        <v>0</v>
      </c>
      <c r="E279" s="20">
        <f>'[1]vattu-QLBAOTRI'!E160</f>
        <v>18846</v>
      </c>
      <c r="F279" s="20">
        <f>'[2]CCDC -QLbaotri'!E154</f>
        <v>0</v>
      </c>
      <c r="G279" s="20">
        <f>'[3]thietbi-Qlbaotri'!F216</f>
        <v>0</v>
      </c>
      <c r="H279" s="20">
        <f>'[3]thietbi-Qlbaotri'!G216</f>
        <v>0</v>
      </c>
      <c r="I279" s="168">
        <f t="shared" si="62"/>
        <v>18846</v>
      </c>
      <c r="J279" s="168">
        <f t="shared" si="63"/>
        <v>2826.9</v>
      </c>
      <c r="K279" s="136">
        <f t="shared" si="64"/>
        <v>21672.9</v>
      </c>
      <c r="L279" s="275">
        <f>K279/100</f>
        <v>216.729</v>
      </c>
    </row>
    <row r="280" spans="1:12" ht="18" customHeight="1">
      <c r="A280" s="24" t="s">
        <v>357</v>
      </c>
      <c r="B280" s="50" t="s">
        <v>92</v>
      </c>
      <c r="C280" s="149" t="s">
        <v>450</v>
      </c>
      <c r="D280" s="130">
        <f>nhâncông!G275</f>
        <v>0</v>
      </c>
      <c r="E280" s="20">
        <f>'[1]vattu-QLBAOTRI'!E163</f>
        <v>18846</v>
      </c>
      <c r="F280" s="20">
        <f>'[2]CCDC -QLbaotri'!E157</f>
        <v>0</v>
      </c>
      <c r="G280" s="20">
        <f>'[3]thietbi-Qlbaotri'!F219</f>
        <v>0</v>
      </c>
      <c r="H280" s="20">
        <f>'[3]thietbi-Qlbaotri'!G219</f>
        <v>0</v>
      </c>
      <c r="I280" s="168">
        <f t="shared" si="62"/>
        <v>18846</v>
      </c>
      <c r="J280" s="168">
        <f t="shared" si="63"/>
        <v>2826.9</v>
      </c>
      <c r="K280" s="136">
        <f t="shared" si="64"/>
        <v>21672.9</v>
      </c>
      <c r="L280" s="275">
        <f>K280</f>
        <v>21672.9</v>
      </c>
    </row>
    <row r="281" spans="1:12" ht="19.5" customHeight="1">
      <c r="A281" s="24" t="s">
        <v>358</v>
      </c>
      <c r="B281" s="50" t="s">
        <v>359</v>
      </c>
      <c r="C281" s="149" t="s">
        <v>444</v>
      </c>
      <c r="D281" s="130">
        <f>nhâncông!G276</f>
        <v>63698</v>
      </c>
      <c r="E281" s="20">
        <f>'[1]vattu-QLBAOTRI'!E166</f>
        <v>15076.800000000001</v>
      </c>
      <c r="F281" s="20">
        <f>'[2]CCDC -QLbaotri'!E160</f>
        <v>0</v>
      </c>
      <c r="G281" s="20">
        <f>'[3]thietbi-Qlbaotri'!F222</f>
        <v>0</v>
      </c>
      <c r="H281" s="20">
        <f>'[3]thietbi-Qlbaotri'!G222</f>
        <v>0</v>
      </c>
      <c r="I281" s="168">
        <f t="shared" si="62"/>
        <v>78774.8</v>
      </c>
      <c r="J281" s="168">
        <f t="shared" si="63"/>
        <v>11816.22</v>
      </c>
      <c r="K281" s="136">
        <f t="shared" si="64"/>
        <v>90591.02</v>
      </c>
      <c r="L281" s="275">
        <f>K281</f>
        <v>90591.02</v>
      </c>
    </row>
    <row r="282" spans="1:12" ht="27.75" customHeight="1">
      <c r="A282" s="147" t="s">
        <v>360</v>
      </c>
      <c r="B282" s="25" t="s">
        <v>361</v>
      </c>
      <c r="C282" s="148"/>
      <c r="D282" s="130"/>
      <c r="E282" s="20"/>
      <c r="F282" s="20"/>
      <c r="G282" s="20"/>
      <c r="H282" s="20"/>
      <c r="I282" s="168"/>
      <c r="J282" s="168"/>
      <c r="K282" s="136"/>
      <c r="L282" s="275">
        <f>K282/100</f>
        <v>0</v>
      </c>
    </row>
    <row r="283" spans="1:12" ht="27.75" customHeight="1">
      <c r="A283" s="24" t="s">
        <v>362</v>
      </c>
      <c r="B283" s="22" t="s">
        <v>186</v>
      </c>
      <c r="C283" s="149" t="s">
        <v>444</v>
      </c>
      <c r="D283" s="130">
        <f>nhâncông!G278</f>
        <v>0</v>
      </c>
      <c r="E283" s="20">
        <f>'[1]vattu-QLBAOTRI'!E170</f>
        <v>3072.6000000000004</v>
      </c>
      <c r="F283" s="20">
        <f>'[2]CCDC -QLbaotri'!E164</f>
        <v>0</v>
      </c>
      <c r="G283" s="20">
        <f>'[3]thietbi-Qlbaotri'!F226</f>
        <v>0</v>
      </c>
      <c r="H283" s="20">
        <f>'[3]thietbi-Qlbaotri'!G226</f>
        <v>0</v>
      </c>
      <c r="I283" s="168">
        <f>SUM(D283:H283)</f>
        <v>3072.6000000000004</v>
      </c>
      <c r="J283" s="168">
        <f>I283*15%</f>
        <v>460.89000000000004</v>
      </c>
      <c r="K283" s="136">
        <f>I283+J283</f>
        <v>3533.4900000000002</v>
      </c>
      <c r="L283" s="275">
        <f>K283</f>
        <v>3533.4900000000002</v>
      </c>
    </row>
    <row r="284" spans="1:12" ht="16.5" customHeight="1">
      <c r="A284" s="24" t="s">
        <v>363</v>
      </c>
      <c r="B284" s="22" t="s">
        <v>364</v>
      </c>
      <c r="C284" s="50"/>
      <c r="D284" s="130"/>
      <c r="E284" s="20"/>
      <c r="F284" s="20"/>
      <c r="G284" s="20"/>
      <c r="H284" s="20"/>
      <c r="I284" s="168"/>
      <c r="J284" s="168"/>
      <c r="K284" s="136"/>
      <c r="L284" s="275">
        <f>K284/100</f>
        <v>0</v>
      </c>
    </row>
    <row r="285" spans="1:12" ht="16.5" customHeight="1">
      <c r="A285" s="24" t="s">
        <v>365</v>
      </c>
      <c r="B285" s="22" t="s">
        <v>366</v>
      </c>
      <c r="C285" s="149" t="s">
        <v>464</v>
      </c>
      <c r="D285" s="130">
        <f>nhâncông!G280</f>
        <v>0</v>
      </c>
      <c r="E285" s="20">
        <f>'[1]vattu-QLBAOTRI'!E174</f>
        <v>0</v>
      </c>
      <c r="F285" s="20">
        <f>'[2]CCDC -QLbaotri'!E168</f>
        <v>0</v>
      </c>
      <c r="G285" s="20">
        <f>'[3]thietbi-Qlbaotri'!F230</f>
        <v>0</v>
      </c>
      <c r="H285" s="20">
        <f>'[3]thietbi-Qlbaotri'!G230</f>
        <v>0</v>
      </c>
      <c r="I285" s="168">
        <f>SUM(D285:H285)</f>
        <v>0</v>
      </c>
      <c r="J285" s="168">
        <f>I285*15%</f>
        <v>0</v>
      </c>
      <c r="K285" s="136">
        <f>I285+J285</f>
        <v>0</v>
      </c>
      <c r="L285" s="275">
        <f>K285/100</f>
        <v>0</v>
      </c>
    </row>
    <row r="286" spans="1:12" ht="17.25" customHeight="1">
      <c r="A286" s="24" t="s">
        <v>368</v>
      </c>
      <c r="B286" s="22" t="s">
        <v>369</v>
      </c>
      <c r="C286" s="149" t="s">
        <v>464</v>
      </c>
      <c r="D286" s="130">
        <f>nhâncông!G281</f>
        <v>0</v>
      </c>
      <c r="E286" s="20">
        <f>'[1]vattu-QLBAOTRI'!E177</f>
        <v>0</v>
      </c>
      <c r="F286" s="20">
        <f>'[2]CCDC -QLbaotri'!E171</f>
        <v>0</v>
      </c>
      <c r="G286" s="20">
        <f>'[3]thietbi-Qlbaotri'!F233</f>
        <v>0</v>
      </c>
      <c r="H286" s="20">
        <f>'[3]thietbi-Qlbaotri'!G233</f>
        <v>0</v>
      </c>
      <c r="I286" s="168">
        <f>SUM(D286:H286)</f>
        <v>0</v>
      </c>
      <c r="J286" s="168">
        <f>I286*15%</f>
        <v>0</v>
      </c>
      <c r="K286" s="136">
        <f>I286+J286</f>
        <v>0</v>
      </c>
      <c r="L286" s="275">
        <f>K286/100</f>
        <v>0</v>
      </c>
    </row>
    <row r="287" spans="1:12" ht="17.25" customHeight="1">
      <c r="A287" s="147" t="s">
        <v>370</v>
      </c>
      <c r="B287" s="25" t="s">
        <v>371</v>
      </c>
      <c r="C287" s="149" t="s">
        <v>444</v>
      </c>
      <c r="D287" s="130">
        <f>nhâncông!G282</f>
        <v>63698</v>
      </c>
      <c r="E287" s="20">
        <f>'[1]vattu-QLBAOTRI'!E180</f>
        <v>29764.800000000003</v>
      </c>
      <c r="F287" s="20">
        <f>'[2]CCDC -QLbaotri'!E174</f>
        <v>0</v>
      </c>
      <c r="G287" s="20">
        <f>'[3]thietbi-Qlbaotri'!F236</f>
        <v>0</v>
      </c>
      <c r="H287" s="20">
        <f>'[3]thietbi-Qlbaotri'!G236</f>
        <v>0</v>
      </c>
      <c r="I287" s="168">
        <f>SUM(D287:H287)</f>
        <v>93462.8</v>
      </c>
      <c r="J287" s="168">
        <f>I287*15%</f>
        <v>14019.42</v>
      </c>
      <c r="K287" s="136">
        <f>I287+J287</f>
        <v>107482.22</v>
      </c>
      <c r="L287" s="275">
        <f>K287</f>
        <v>107482.22</v>
      </c>
    </row>
    <row r="288" spans="1:12" ht="48.75" customHeight="1">
      <c r="A288" s="147"/>
      <c r="B288" s="144" t="s">
        <v>487</v>
      </c>
      <c r="C288" s="148"/>
      <c r="D288" s="130"/>
      <c r="E288" s="22"/>
      <c r="F288" s="22"/>
      <c r="G288" s="20"/>
      <c r="H288" s="20"/>
      <c r="I288" s="168"/>
      <c r="J288" s="168"/>
      <c r="K288" s="136"/>
      <c r="L288" s="275">
        <f>K288/100</f>
        <v>0</v>
      </c>
    </row>
    <row r="289" spans="1:12" ht="25.5">
      <c r="A289" s="143" t="s">
        <v>18</v>
      </c>
      <c r="B289" s="157" t="s">
        <v>373</v>
      </c>
      <c r="C289" s="50"/>
      <c r="D289" s="130"/>
      <c r="E289" s="22"/>
      <c r="F289" s="22"/>
      <c r="G289" s="20"/>
      <c r="H289" s="20"/>
      <c r="I289" s="168"/>
      <c r="J289" s="168"/>
      <c r="K289" s="136"/>
      <c r="L289" s="275">
        <f>K289/100</f>
        <v>0</v>
      </c>
    </row>
    <row r="290" spans="1:12" ht="29.25" customHeight="1">
      <c r="A290" s="143" t="s">
        <v>180</v>
      </c>
      <c r="B290" s="25" t="s">
        <v>374</v>
      </c>
      <c r="C290" s="148"/>
      <c r="D290" s="130">
        <f>D291+D294+D295+D300+D301+D302+D303</f>
        <v>8272389</v>
      </c>
      <c r="E290" s="130">
        <f aca="true" t="shared" si="65" ref="E290:L290">E291+E294+E295+E300+E301+E302+E303</f>
        <v>788858.9999999999</v>
      </c>
      <c r="F290" s="130">
        <f t="shared" si="65"/>
        <v>0</v>
      </c>
      <c r="G290" s="130">
        <f t="shared" si="65"/>
        <v>0</v>
      </c>
      <c r="H290" s="130">
        <f t="shared" si="65"/>
        <v>0</v>
      </c>
      <c r="I290" s="130">
        <f t="shared" si="65"/>
        <v>9061247.999999998</v>
      </c>
      <c r="J290" s="130">
        <f t="shared" si="65"/>
        <v>1359187.2000000002</v>
      </c>
      <c r="K290" s="130">
        <f t="shared" si="65"/>
        <v>10420435.200000001</v>
      </c>
      <c r="L290" s="130">
        <f t="shared" si="65"/>
        <v>1031157.2657999999</v>
      </c>
    </row>
    <row r="291" spans="1:12" ht="19.5" customHeight="1">
      <c r="A291" s="163" t="s">
        <v>375</v>
      </c>
      <c r="B291" s="50" t="s">
        <v>94</v>
      </c>
      <c r="C291" s="50"/>
      <c r="D291" s="130">
        <f>D292+D293</f>
        <v>0</v>
      </c>
      <c r="E291" s="130">
        <f aca="true" t="shared" si="66" ref="E291:L291">E292+E293</f>
        <v>105181.20000000001</v>
      </c>
      <c r="F291" s="130">
        <f t="shared" si="66"/>
        <v>0</v>
      </c>
      <c r="G291" s="130">
        <f t="shared" si="66"/>
        <v>0</v>
      </c>
      <c r="H291" s="130">
        <f t="shared" si="66"/>
        <v>0</v>
      </c>
      <c r="I291" s="130">
        <f t="shared" si="66"/>
        <v>105181.20000000001</v>
      </c>
      <c r="J291" s="130">
        <f t="shared" si="66"/>
        <v>15777.18</v>
      </c>
      <c r="K291" s="130">
        <f t="shared" si="66"/>
        <v>120958.38</v>
      </c>
      <c r="L291" s="130">
        <f t="shared" si="66"/>
        <v>12095.838</v>
      </c>
    </row>
    <row r="292" spans="1:12" ht="25.5">
      <c r="A292" s="163" t="s">
        <v>376</v>
      </c>
      <c r="B292" s="50" t="s">
        <v>377</v>
      </c>
      <c r="C292" s="149" t="s">
        <v>465</v>
      </c>
      <c r="D292" s="130">
        <f>nhâncông!G287</f>
        <v>0</v>
      </c>
      <c r="E292" s="20">
        <f>'[1]vattu-CCTTDLTT'!E39</f>
        <v>52590.600000000006</v>
      </c>
      <c r="F292" s="20">
        <f>'[2]CCDC-CCTTDLTT'!E56</f>
        <v>0</v>
      </c>
      <c r="G292" s="20">
        <f>'[3]THIETBI-CCTTDLTT'!E120</f>
        <v>0</v>
      </c>
      <c r="H292" s="20">
        <f>'[3]THIETBI-CCTTDLTT'!F120</f>
        <v>0</v>
      </c>
      <c r="I292" s="168">
        <f>SUM(D292:H292)</f>
        <v>52590.600000000006</v>
      </c>
      <c r="J292" s="168">
        <f>I292*15%</f>
        <v>7888.59</v>
      </c>
      <c r="K292" s="136">
        <f>I292+J292</f>
        <v>60479.19</v>
      </c>
      <c r="L292" s="275">
        <f>K292/10</f>
        <v>6047.919</v>
      </c>
    </row>
    <row r="293" spans="1:12" ht="29.25" customHeight="1">
      <c r="A293" s="163" t="s">
        <v>379</v>
      </c>
      <c r="B293" s="50" t="s">
        <v>380</v>
      </c>
      <c r="C293" s="149" t="s">
        <v>465</v>
      </c>
      <c r="D293" s="130">
        <f>nhâncông!G288</f>
        <v>0</v>
      </c>
      <c r="E293" s="20">
        <f>'[1]vattu-CCTTDLTT'!E42</f>
        <v>52590.600000000006</v>
      </c>
      <c r="F293" s="20">
        <f>'[2]CCDC-CCTTDLTT'!E59</f>
        <v>0</v>
      </c>
      <c r="G293" s="20">
        <f>'[3]THIETBI-CCTTDLTT'!E123</f>
        <v>0</v>
      </c>
      <c r="H293" s="20">
        <f>'[3]THIETBI-CCTTDLTT'!F123</f>
        <v>0</v>
      </c>
      <c r="I293" s="168">
        <f>SUM(D293:H293)</f>
        <v>52590.600000000006</v>
      </c>
      <c r="J293" s="168">
        <f>I293*15%</f>
        <v>7888.59</v>
      </c>
      <c r="K293" s="136">
        <f>I293+J293</f>
        <v>60479.19</v>
      </c>
      <c r="L293" s="275">
        <f aca="true" t="shared" si="67" ref="L293:L321">K293/10</f>
        <v>6047.919</v>
      </c>
    </row>
    <row r="294" spans="1:12" ht="18" customHeight="1">
      <c r="A294" s="163" t="s">
        <v>381</v>
      </c>
      <c r="B294" s="50" t="s">
        <v>202</v>
      </c>
      <c r="C294" s="149" t="s">
        <v>466</v>
      </c>
      <c r="D294" s="130">
        <f>nhâncông!G289</f>
        <v>0</v>
      </c>
      <c r="E294" s="20">
        <f>'[1]vattu-CCTTDLTT'!E45</f>
        <v>52590.600000000006</v>
      </c>
      <c r="F294" s="20">
        <f>'[2]CCDC-CCTTDLTT'!E62</f>
        <v>0</v>
      </c>
      <c r="G294" s="20">
        <f>'[3]THIETBI-CCTTDLTT'!E126</f>
        <v>0</v>
      </c>
      <c r="H294" s="20">
        <f>'[3]THIETBI-CCTTDLTT'!F126</f>
        <v>0</v>
      </c>
      <c r="I294" s="168">
        <f>SUM(D294:H294)</f>
        <v>52590.600000000006</v>
      </c>
      <c r="J294" s="168">
        <f>I294*15%</f>
        <v>7888.59</v>
      </c>
      <c r="K294" s="136">
        <f>I294+J294</f>
        <v>60479.19</v>
      </c>
      <c r="L294" s="275">
        <f t="shared" si="67"/>
        <v>6047.919</v>
      </c>
    </row>
    <row r="295" spans="1:12" ht="18" customHeight="1">
      <c r="A295" s="163" t="s">
        <v>382</v>
      </c>
      <c r="B295" s="50" t="s">
        <v>195</v>
      </c>
      <c r="C295" s="149"/>
      <c r="D295" s="130">
        <f>D296+D297+D298+D299+D300+D301+D302+D303</f>
        <v>4784316</v>
      </c>
      <c r="E295" s="130">
        <f aca="true" t="shared" si="68" ref="E295:L295">E296+E297+E298+E299+E300+E301+E302+E303</f>
        <v>420724.79999999993</v>
      </c>
      <c r="F295" s="130">
        <f t="shared" si="68"/>
        <v>0</v>
      </c>
      <c r="G295" s="130">
        <f t="shared" si="68"/>
        <v>0</v>
      </c>
      <c r="H295" s="130">
        <f t="shared" si="68"/>
        <v>0</v>
      </c>
      <c r="I295" s="130">
        <f t="shared" si="68"/>
        <v>5205040.8</v>
      </c>
      <c r="J295" s="130">
        <f t="shared" si="68"/>
        <v>780756.12</v>
      </c>
      <c r="K295" s="130">
        <f t="shared" si="68"/>
        <v>5985796.920000001</v>
      </c>
      <c r="L295" s="130">
        <f t="shared" si="68"/>
        <v>593136.5649</v>
      </c>
    </row>
    <row r="296" spans="1:12" ht="36" customHeight="1">
      <c r="A296" s="163" t="s">
        <v>383</v>
      </c>
      <c r="B296" s="50" t="s">
        <v>60</v>
      </c>
      <c r="C296" s="149" t="s">
        <v>467</v>
      </c>
      <c r="D296" s="130">
        <f>nhâncông!G291</f>
        <v>0</v>
      </c>
      <c r="E296" s="20">
        <f>'[1]vattu-CCTTDLTT'!E51</f>
        <v>52590.600000000006</v>
      </c>
      <c r="F296" s="20">
        <f>'[2]CCDC-CCTTDLTT'!E68</f>
        <v>0</v>
      </c>
      <c r="G296" s="20">
        <f>'[3]THIETBI-CCTTDLTT'!E132</f>
        <v>0</v>
      </c>
      <c r="H296" s="20">
        <f>'[3]THIETBI-CCTTDLTT'!F132</f>
        <v>0</v>
      </c>
      <c r="I296" s="168">
        <f aca="true" t="shared" si="69" ref="I296:I303">SUM(D296:H296)</f>
        <v>52590.600000000006</v>
      </c>
      <c r="J296" s="168">
        <f aca="true" t="shared" si="70" ref="J296:J303">I296*15%</f>
        <v>7888.59</v>
      </c>
      <c r="K296" s="136">
        <f aca="true" t="shared" si="71" ref="K296:K303">I296+J296</f>
        <v>60479.19</v>
      </c>
      <c r="L296" s="275">
        <f t="shared" si="67"/>
        <v>6047.919</v>
      </c>
    </row>
    <row r="297" spans="1:12" ht="18.75" customHeight="1">
      <c r="A297" s="163" t="s">
        <v>384</v>
      </c>
      <c r="B297" s="50" t="s">
        <v>355</v>
      </c>
      <c r="C297" s="149" t="s">
        <v>466</v>
      </c>
      <c r="D297" s="130">
        <f>nhâncông!G292</f>
        <v>0</v>
      </c>
      <c r="E297" s="20">
        <f>'[1]vattu-CCTTDLTT'!E54</f>
        <v>52590.600000000006</v>
      </c>
      <c r="F297" s="20">
        <f>'[2]CCDC-CCTTDLTT'!E71</f>
        <v>0</v>
      </c>
      <c r="G297" s="20">
        <f>'[3]THIETBI-CCTTDLTT'!E135</f>
        <v>0</v>
      </c>
      <c r="H297" s="20">
        <f>'[3]THIETBI-CCTTDLTT'!F135</f>
        <v>0</v>
      </c>
      <c r="I297" s="168">
        <f t="shared" si="69"/>
        <v>52590.600000000006</v>
      </c>
      <c r="J297" s="168">
        <f t="shared" si="70"/>
        <v>7888.59</v>
      </c>
      <c r="K297" s="136">
        <f t="shared" si="71"/>
        <v>60479.19</v>
      </c>
      <c r="L297" s="275">
        <f t="shared" si="67"/>
        <v>6047.919</v>
      </c>
    </row>
    <row r="298" spans="1:12" ht="18" customHeight="1">
      <c r="A298" s="163" t="s">
        <v>385</v>
      </c>
      <c r="B298" s="50" t="s">
        <v>386</v>
      </c>
      <c r="C298" s="149" t="s">
        <v>466</v>
      </c>
      <c r="D298" s="130">
        <f>nhâncông!G293</f>
        <v>1296243</v>
      </c>
      <c r="E298" s="20">
        <f>'[1]vattu-CCTTDLTT'!E57</f>
        <v>52590.600000000006</v>
      </c>
      <c r="F298" s="20">
        <f>'[2]CCDC-CCTTDLTT'!E74</f>
        <v>0</v>
      </c>
      <c r="G298" s="20">
        <f>'[3]THIETBI-CCTTDLTT'!E138</f>
        <v>0</v>
      </c>
      <c r="H298" s="20">
        <f>'[3]THIETBI-CCTTDLTT'!F138</f>
        <v>0</v>
      </c>
      <c r="I298" s="168">
        <f t="shared" si="69"/>
        <v>1348833.6</v>
      </c>
      <c r="J298" s="168">
        <f t="shared" si="70"/>
        <v>202325.04</v>
      </c>
      <c r="K298" s="136">
        <f t="shared" si="71"/>
        <v>1551158.6400000001</v>
      </c>
      <c r="L298" s="275">
        <f t="shared" si="67"/>
        <v>155115.864</v>
      </c>
    </row>
    <row r="299" spans="1:12" ht="25.5">
      <c r="A299" s="163" t="s">
        <v>387</v>
      </c>
      <c r="B299" s="50" t="s">
        <v>201</v>
      </c>
      <c r="C299" s="149" t="s">
        <v>467</v>
      </c>
      <c r="D299" s="130">
        <f>nhâncông!G294</f>
        <v>0</v>
      </c>
      <c r="E299" s="20">
        <f>'[1]vattu-CCTTDLTT'!E60</f>
        <v>52590.600000000006</v>
      </c>
      <c r="F299" s="20">
        <f>'[2]CCDC-CCTTDLTT'!E77</f>
        <v>0</v>
      </c>
      <c r="G299" s="20">
        <f>'[3]THIETBI-CCTTDLTT'!E141</f>
        <v>0</v>
      </c>
      <c r="H299" s="20">
        <f>'[3]THIETBI-CCTTDLTT'!F141</f>
        <v>0</v>
      </c>
      <c r="I299" s="168">
        <f t="shared" si="69"/>
        <v>52590.600000000006</v>
      </c>
      <c r="J299" s="168">
        <f t="shared" si="70"/>
        <v>7888.59</v>
      </c>
      <c r="K299" s="136">
        <f t="shared" si="71"/>
        <v>60479.19</v>
      </c>
      <c r="L299" s="275">
        <f t="shared" si="67"/>
        <v>6047.919</v>
      </c>
    </row>
    <row r="300" spans="1:12" ht="25.5">
      <c r="A300" s="163" t="s">
        <v>388</v>
      </c>
      <c r="B300" s="22" t="s">
        <v>78</v>
      </c>
      <c r="C300" s="149" t="s">
        <v>467</v>
      </c>
      <c r="D300" s="130">
        <f>nhâncông!G295</f>
        <v>0</v>
      </c>
      <c r="E300" s="20">
        <f>'[1]vattu-CCTTDLTT'!E63</f>
        <v>52590.600000000006</v>
      </c>
      <c r="F300" s="20">
        <f>'[2]CCDC-CCTTDLTT'!E80</f>
        <v>0</v>
      </c>
      <c r="G300" s="20">
        <f>'[3]THIETBI-CCTTDLTT'!E144</f>
        <v>0</v>
      </c>
      <c r="H300" s="20">
        <f>'[3]THIETBI-CCTTDLTT'!F144</f>
        <v>0</v>
      </c>
      <c r="I300" s="168">
        <f t="shared" si="69"/>
        <v>52590.600000000006</v>
      </c>
      <c r="J300" s="168">
        <f t="shared" si="70"/>
        <v>7888.59</v>
      </c>
      <c r="K300" s="136">
        <f t="shared" si="71"/>
        <v>60479.19</v>
      </c>
      <c r="L300" s="275">
        <f t="shared" si="67"/>
        <v>6047.919</v>
      </c>
    </row>
    <row r="301" spans="1:12" ht="25.5">
      <c r="A301" s="163" t="s">
        <v>389</v>
      </c>
      <c r="B301" s="50" t="s">
        <v>90</v>
      </c>
      <c r="C301" s="149" t="s">
        <v>468</v>
      </c>
      <c r="D301" s="130">
        <f>nhâncông!G296</f>
        <v>3488073</v>
      </c>
      <c r="E301" s="20">
        <f>'[1]vattu-CCTTDLTT'!E66</f>
        <v>52590.600000000006</v>
      </c>
      <c r="F301" s="20">
        <f>'[2]CCDC-CCTTDLTT'!E83</f>
        <v>0</v>
      </c>
      <c r="G301" s="20">
        <f>'[3]THIETBI-CCTTDLTT'!E147</f>
        <v>0</v>
      </c>
      <c r="H301" s="20">
        <f>'[3]THIETBI-CCTTDLTT'!F147</f>
        <v>0</v>
      </c>
      <c r="I301" s="168">
        <f t="shared" si="69"/>
        <v>3540663.6</v>
      </c>
      <c r="J301" s="168">
        <f t="shared" si="70"/>
        <v>531099.54</v>
      </c>
      <c r="K301" s="136">
        <f t="shared" si="71"/>
        <v>4071763.14</v>
      </c>
      <c r="L301" s="275">
        <f t="shared" si="67"/>
        <v>407176.314</v>
      </c>
    </row>
    <row r="302" spans="1:12" ht="18.75" customHeight="1">
      <c r="A302" s="163" t="s">
        <v>391</v>
      </c>
      <c r="B302" s="50" t="s">
        <v>92</v>
      </c>
      <c r="C302" s="149" t="s">
        <v>469</v>
      </c>
      <c r="D302" s="130">
        <f>nhâncông!G297</f>
        <v>0</v>
      </c>
      <c r="E302" s="20">
        <f>'[1]vattu-CCTTDLTT'!E69</f>
        <v>52590.600000000006</v>
      </c>
      <c r="F302" s="20">
        <f>'[2]CCDC-CCTTDLTT'!E86</f>
        <v>0</v>
      </c>
      <c r="G302" s="20">
        <f>'[3]THIETBI-CCTTDLTT'!E150</f>
        <v>0</v>
      </c>
      <c r="H302" s="20">
        <f>'[3]THIETBI-CCTTDLTT'!F150</f>
        <v>0</v>
      </c>
      <c r="I302" s="168">
        <f t="shared" si="69"/>
        <v>52590.600000000006</v>
      </c>
      <c r="J302" s="168">
        <f t="shared" si="70"/>
        <v>7888.59</v>
      </c>
      <c r="K302" s="136">
        <f t="shared" si="71"/>
        <v>60479.19</v>
      </c>
      <c r="L302" s="275">
        <f t="shared" si="67"/>
        <v>6047.919</v>
      </c>
    </row>
    <row r="303" spans="1:12" ht="23.25" customHeight="1">
      <c r="A303" s="163" t="s">
        <v>392</v>
      </c>
      <c r="B303" s="22" t="s">
        <v>393</v>
      </c>
      <c r="C303" s="149" t="s">
        <v>470</v>
      </c>
      <c r="D303" s="130">
        <f>nhâncông!G298</f>
        <v>0</v>
      </c>
      <c r="E303" s="20">
        <f>'[1]vattu-CCTTDLTT'!E72</f>
        <v>52590.600000000006</v>
      </c>
      <c r="F303" s="20">
        <f>'[2]CCDC-CCTTDLTT'!E89</f>
        <v>0</v>
      </c>
      <c r="G303" s="20">
        <f>'[3]THIETBI-CCTTDLTT'!E153</f>
        <v>0</v>
      </c>
      <c r="H303" s="20">
        <f>'[3]THIETBI-CCTTDLTT'!F153</f>
        <v>0</v>
      </c>
      <c r="I303" s="168">
        <f t="shared" si="69"/>
        <v>52590.600000000006</v>
      </c>
      <c r="J303" s="168">
        <f t="shared" si="70"/>
        <v>7888.59</v>
      </c>
      <c r="K303" s="136">
        <f t="shared" si="71"/>
        <v>60479.19</v>
      </c>
      <c r="L303" s="275">
        <f>K303/100</f>
        <v>604.7919</v>
      </c>
    </row>
    <row r="304" spans="1:12" ht="15.75" customHeight="1">
      <c r="A304" s="143" t="s">
        <v>182</v>
      </c>
      <c r="B304" s="25" t="s">
        <v>394</v>
      </c>
      <c r="C304" s="25"/>
      <c r="D304" s="130"/>
      <c r="E304" s="20"/>
      <c r="F304" s="20"/>
      <c r="G304" s="20"/>
      <c r="H304" s="20"/>
      <c r="I304" s="168"/>
      <c r="J304" s="168"/>
      <c r="K304" s="136"/>
      <c r="L304" s="275">
        <f t="shared" si="67"/>
        <v>0</v>
      </c>
    </row>
    <row r="305" spans="1:12" ht="15.75" customHeight="1">
      <c r="A305" s="163" t="s">
        <v>184</v>
      </c>
      <c r="B305" s="50" t="s">
        <v>94</v>
      </c>
      <c r="C305" s="148"/>
      <c r="D305" s="130"/>
      <c r="E305" s="20"/>
      <c r="F305" s="20"/>
      <c r="G305" s="20"/>
      <c r="H305" s="20"/>
      <c r="I305" s="168"/>
      <c r="J305" s="168"/>
      <c r="K305" s="136"/>
      <c r="L305" s="275">
        <f t="shared" si="67"/>
        <v>0</v>
      </c>
    </row>
    <row r="306" spans="1:12" ht="15.75" customHeight="1">
      <c r="A306" s="163" t="s">
        <v>395</v>
      </c>
      <c r="B306" s="50" t="s">
        <v>377</v>
      </c>
      <c r="C306" s="149" t="s">
        <v>471</v>
      </c>
      <c r="D306" s="130">
        <f>nhâncông!G301</f>
        <v>0</v>
      </c>
      <c r="E306" s="20">
        <f>'[1]vattu-CCTTDLTT'!E77</f>
        <v>36952.200000000004</v>
      </c>
      <c r="F306" s="20">
        <f>'[2]CCDC-CCTTDLTT'!E94</f>
        <v>0</v>
      </c>
      <c r="G306" s="20">
        <f>'[3]THIETBI-CCTTDLTT'!E158</f>
        <v>0</v>
      </c>
      <c r="H306" s="20">
        <f>'[3]THIETBI-CCTTDLTT'!F158</f>
        <v>0</v>
      </c>
      <c r="I306" s="168">
        <f>SUM(D306:H306)</f>
        <v>36952.200000000004</v>
      </c>
      <c r="J306" s="168">
        <f>I306*15%</f>
        <v>5542.830000000001</v>
      </c>
      <c r="K306" s="136">
        <f>I306+J306</f>
        <v>42495.030000000006</v>
      </c>
      <c r="L306" s="275">
        <f t="shared" si="67"/>
        <v>4249.503000000001</v>
      </c>
    </row>
    <row r="307" spans="1:12" ht="17.25" customHeight="1">
      <c r="A307" s="163" t="s">
        <v>396</v>
      </c>
      <c r="B307" s="50" t="s">
        <v>397</v>
      </c>
      <c r="C307" s="149" t="s">
        <v>471</v>
      </c>
      <c r="D307" s="130">
        <f>nhâncông!G302</f>
        <v>0</v>
      </c>
      <c r="E307" s="20">
        <f>'[1]vattu-CCTTDLTT'!E80</f>
        <v>36952.200000000004</v>
      </c>
      <c r="F307" s="20">
        <f>'[2]CCDC-CCTTDLTT'!E97</f>
        <v>0</v>
      </c>
      <c r="G307" s="20">
        <f>'[3]THIETBI-CCTTDLTT'!E161</f>
        <v>0</v>
      </c>
      <c r="H307" s="20">
        <f>'[3]THIETBI-CCTTDLTT'!F161</f>
        <v>0</v>
      </c>
      <c r="I307" s="168">
        <f>SUM(D307:H307)</f>
        <v>36952.200000000004</v>
      </c>
      <c r="J307" s="168">
        <f>I307*15%</f>
        <v>5542.830000000001</v>
      </c>
      <c r="K307" s="136">
        <f>I307+J307</f>
        <v>42495.030000000006</v>
      </c>
      <c r="L307" s="275">
        <f t="shared" si="67"/>
        <v>4249.503000000001</v>
      </c>
    </row>
    <row r="308" spans="1:12" ht="17.25" customHeight="1">
      <c r="A308" s="163" t="s">
        <v>398</v>
      </c>
      <c r="B308" s="50" t="s">
        <v>399</v>
      </c>
      <c r="C308" s="149" t="s">
        <v>471</v>
      </c>
      <c r="D308" s="130">
        <f>nhâncông!G303</f>
        <v>0</v>
      </c>
      <c r="E308" s="20">
        <f>'[1]vattu-CCTTDLTT'!E83</f>
        <v>36952.200000000004</v>
      </c>
      <c r="F308" s="20">
        <f>'[2]CCDC-CCTTDLTT'!E100</f>
        <v>0</v>
      </c>
      <c r="G308" s="20">
        <f>'[3]THIETBI-CCTTDLTT'!E164</f>
        <v>0</v>
      </c>
      <c r="H308" s="20">
        <f>'[3]THIETBI-CCTTDLTT'!F164</f>
        <v>0</v>
      </c>
      <c r="I308" s="168">
        <f>SUM(D308:H308)</f>
        <v>36952.200000000004</v>
      </c>
      <c r="J308" s="168">
        <f>I308*15%</f>
        <v>5542.830000000001</v>
      </c>
      <c r="K308" s="136">
        <f>I308+J308</f>
        <v>42495.030000000006</v>
      </c>
      <c r="L308" s="275">
        <f t="shared" si="67"/>
        <v>4249.503000000001</v>
      </c>
    </row>
    <row r="309" spans="1:12" ht="33" customHeight="1">
      <c r="A309" s="163" t="s">
        <v>400</v>
      </c>
      <c r="B309" s="50" t="s">
        <v>401</v>
      </c>
      <c r="C309" s="149" t="s">
        <v>471</v>
      </c>
      <c r="D309" s="130">
        <f>nhâncông!G304</f>
        <v>26116</v>
      </c>
      <c r="E309" s="20">
        <f>'[1]vattu-CCTTDLTT'!E86</f>
        <v>36952.200000000004</v>
      </c>
      <c r="F309" s="20">
        <f>'[2]CCDC-CCTTDLTT'!E103</f>
        <v>0</v>
      </c>
      <c r="G309" s="20">
        <f>'[3]THIETBI-CCTTDLTT'!E167</f>
        <v>0</v>
      </c>
      <c r="H309" s="20">
        <f>'[3]THIETBI-CCTTDLTT'!F167</f>
        <v>0</v>
      </c>
      <c r="I309" s="168">
        <f>SUM(D309:H309)</f>
        <v>63068.200000000004</v>
      </c>
      <c r="J309" s="168">
        <f>I309*15%</f>
        <v>9460.23</v>
      </c>
      <c r="K309" s="136">
        <f>I309+J309</f>
        <v>72528.43000000001</v>
      </c>
      <c r="L309" s="275">
        <f t="shared" si="67"/>
        <v>7252.843000000001</v>
      </c>
    </row>
    <row r="310" spans="1:12" ht="16.5" customHeight="1">
      <c r="A310" s="163" t="s">
        <v>402</v>
      </c>
      <c r="B310" s="50" t="s">
        <v>403</v>
      </c>
      <c r="C310" s="149" t="s">
        <v>471</v>
      </c>
      <c r="D310" s="130">
        <f>nhâncông!G305</f>
        <v>0</v>
      </c>
      <c r="E310" s="20">
        <f>'[1]vattu-CCTTDLTT'!E89</f>
        <v>36952.200000000004</v>
      </c>
      <c r="F310" s="20">
        <f>'[2]CCDC-CCTTDLTT'!E106</f>
        <v>0</v>
      </c>
      <c r="G310" s="20">
        <f>'[3]THIETBI-CCTTDLTT'!E170</f>
        <v>0</v>
      </c>
      <c r="H310" s="20">
        <f>'[3]THIETBI-CCTTDLTT'!F170</f>
        <v>0</v>
      </c>
      <c r="I310" s="168">
        <f>SUM(D310:H310)</f>
        <v>36952.200000000004</v>
      </c>
      <c r="J310" s="168">
        <f>I310*15%</f>
        <v>5542.830000000001</v>
      </c>
      <c r="K310" s="136">
        <f>I310+J310</f>
        <v>42495.030000000006</v>
      </c>
      <c r="L310" s="275">
        <f t="shared" si="67"/>
        <v>4249.503000000001</v>
      </c>
    </row>
    <row r="311" spans="1:12" ht="15" customHeight="1">
      <c r="A311" s="163" t="s">
        <v>192</v>
      </c>
      <c r="B311" s="50" t="s">
        <v>404</v>
      </c>
      <c r="C311" s="22"/>
      <c r="D311" s="130"/>
      <c r="E311" s="20"/>
      <c r="F311" s="20"/>
      <c r="G311" s="20"/>
      <c r="H311" s="20"/>
      <c r="I311" s="168"/>
      <c r="J311" s="168"/>
      <c r="K311" s="136"/>
      <c r="L311" s="275">
        <f t="shared" si="67"/>
        <v>0</v>
      </c>
    </row>
    <row r="312" spans="1:12" ht="15" customHeight="1">
      <c r="A312" s="163" t="s">
        <v>405</v>
      </c>
      <c r="B312" s="22" t="s">
        <v>406</v>
      </c>
      <c r="C312" s="149" t="s">
        <v>472</v>
      </c>
      <c r="D312" s="130">
        <f>nhâncông!G307</f>
        <v>0</v>
      </c>
      <c r="E312" s="20">
        <f>'[1]vattu-CCTTDLTT'!E93</f>
        <v>45592.200000000004</v>
      </c>
      <c r="F312" s="20">
        <f>'[2]CCDC-CCTTDLTT'!E110</f>
        <v>0</v>
      </c>
      <c r="G312" s="20">
        <f>'[3]THIETBI-CCTTDLTT'!E174</f>
        <v>0</v>
      </c>
      <c r="H312" s="20">
        <f>'[3]THIETBI-CCTTDLTT'!F174</f>
        <v>0</v>
      </c>
      <c r="I312" s="168">
        <f>SUM(D312:H312)</f>
        <v>45592.200000000004</v>
      </c>
      <c r="J312" s="168">
        <f>I312*15%</f>
        <v>6838.830000000001</v>
      </c>
      <c r="K312" s="136">
        <f>I312+J312</f>
        <v>52431.030000000006</v>
      </c>
      <c r="L312" s="275">
        <f t="shared" si="67"/>
        <v>5243.103000000001</v>
      </c>
    </row>
    <row r="313" spans="1:12" ht="15.75" customHeight="1">
      <c r="A313" s="163" t="s">
        <v>407</v>
      </c>
      <c r="B313" s="22" t="s">
        <v>408</v>
      </c>
      <c r="C313" s="149" t="s">
        <v>472</v>
      </c>
      <c r="D313" s="130">
        <f>nhâncông!G308</f>
        <v>0</v>
      </c>
      <c r="E313" s="20">
        <f>'[1]vattu-CCTTDLTT'!E96</f>
        <v>45592.200000000004</v>
      </c>
      <c r="F313" s="20">
        <f>'[2]CCDC-CCTTDLTT'!E113</f>
        <v>0</v>
      </c>
      <c r="G313" s="20">
        <f>'[3]THIETBI-CCTTDLTT'!E177</f>
        <v>0</v>
      </c>
      <c r="H313" s="20">
        <f>'[3]THIETBI-CCTTDLTT'!F177</f>
        <v>0</v>
      </c>
      <c r="I313" s="168">
        <f>SUM(D313:H313)</f>
        <v>45592.200000000004</v>
      </c>
      <c r="J313" s="168">
        <f>I313*15%</f>
        <v>6838.830000000001</v>
      </c>
      <c r="K313" s="136">
        <f>I313+J313</f>
        <v>52431.030000000006</v>
      </c>
      <c r="L313" s="275">
        <f t="shared" si="67"/>
        <v>5243.103000000001</v>
      </c>
    </row>
    <row r="314" spans="1:12" ht="17.25" customHeight="1">
      <c r="A314" s="163" t="s">
        <v>409</v>
      </c>
      <c r="B314" s="22" t="s">
        <v>195</v>
      </c>
      <c r="C314" s="148"/>
      <c r="D314" s="130"/>
      <c r="E314" s="20"/>
      <c r="F314" s="20"/>
      <c r="G314" s="20"/>
      <c r="H314" s="20"/>
      <c r="I314" s="168"/>
      <c r="J314" s="168"/>
      <c r="K314" s="136"/>
      <c r="L314" s="275">
        <f t="shared" si="67"/>
        <v>0</v>
      </c>
    </row>
    <row r="315" spans="1:12" ht="17.25" customHeight="1">
      <c r="A315" s="163" t="s">
        <v>410</v>
      </c>
      <c r="B315" s="22" t="s">
        <v>411</v>
      </c>
      <c r="C315" s="149" t="s">
        <v>473</v>
      </c>
      <c r="D315" s="130">
        <f>nhâncông!G310</f>
        <v>17411</v>
      </c>
      <c r="E315" s="20">
        <f>'[1]vattu-CCTTDLTT'!E100</f>
        <v>36952.200000000004</v>
      </c>
      <c r="F315" s="20">
        <f>'[2]CCDC-CCTTDLTT'!E117</f>
        <v>0</v>
      </c>
      <c r="G315" s="20">
        <f>'[3]THIETBI-CCTTDLTT'!E181</f>
        <v>0</v>
      </c>
      <c r="H315" s="20">
        <f>'[3]THIETBI-CCTTDLTT'!F181</f>
        <v>0</v>
      </c>
      <c r="I315" s="168">
        <f aca="true" t="shared" si="72" ref="I315:I323">SUM(D315:H315)</f>
        <v>54363.200000000004</v>
      </c>
      <c r="J315" s="168">
        <f aca="true" t="shared" si="73" ref="J315:J323">I315*15%</f>
        <v>8154.4800000000005</v>
      </c>
      <c r="K315" s="136">
        <f aca="true" t="shared" si="74" ref="K315:K323">I315+J315</f>
        <v>62517.68000000001</v>
      </c>
      <c r="L315" s="275">
        <f t="shared" si="67"/>
        <v>6251.768000000001</v>
      </c>
    </row>
    <row r="316" spans="1:12" ht="19.5" customHeight="1">
      <c r="A316" s="163" t="s">
        <v>412</v>
      </c>
      <c r="B316" s="22" t="s">
        <v>413</v>
      </c>
      <c r="C316" s="149" t="s">
        <v>472</v>
      </c>
      <c r="D316" s="130">
        <f>nhâncông!G311</f>
        <v>0</v>
      </c>
      <c r="E316" s="20">
        <f>'[1]vattu-CCTTDLTT'!E103</f>
        <v>36952.200000000004</v>
      </c>
      <c r="F316" s="20">
        <f>'[2]CCDC-CCTTDLTT'!E120</f>
        <v>0</v>
      </c>
      <c r="G316" s="20">
        <f>'[3]THIETBI-CCTTDLTT'!E184</f>
        <v>0</v>
      </c>
      <c r="H316" s="20">
        <f>'[3]THIETBI-CCTTDLTT'!F184</f>
        <v>0</v>
      </c>
      <c r="I316" s="168">
        <f t="shared" si="72"/>
        <v>36952.200000000004</v>
      </c>
      <c r="J316" s="168">
        <f t="shared" si="73"/>
        <v>5542.830000000001</v>
      </c>
      <c r="K316" s="136">
        <f t="shared" si="74"/>
        <v>42495.030000000006</v>
      </c>
      <c r="L316" s="275">
        <f t="shared" si="67"/>
        <v>4249.503000000001</v>
      </c>
    </row>
    <row r="317" spans="1:12" ht="19.5" customHeight="1">
      <c r="A317" s="163" t="s">
        <v>414</v>
      </c>
      <c r="B317" s="22" t="s">
        <v>415</v>
      </c>
      <c r="C317" s="149" t="s">
        <v>472</v>
      </c>
      <c r="D317" s="130">
        <f>nhâncông!G312</f>
        <v>0</v>
      </c>
      <c r="E317" s="20">
        <f>'[1]vattu-CCTTDLTT'!E106</f>
        <v>36952.200000000004</v>
      </c>
      <c r="F317" s="20">
        <f>'[2]CCDC-CCTTDLTT'!E123</f>
        <v>0</v>
      </c>
      <c r="G317" s="20">
        <f>'[3]THIETBI-CCTTDLTT'!E187</f>
        <v>0</v>
      </c>
      <c r="H317" s="20">
        <f>'[3]THIETBI-CCTTDLTT'!F187</f>
        <v>0</v>
      </c>
      <c r="I317" s="168">
        <f t="shared" si="72"/>
        <v>36952.200000000004</v>
      </c>
      <c r="J317" s="168">
        <f t="shared" si="73"/>
        <v>5542.830000000001</v>
      </c>
      <c r="K317" s="136">
        <f t="shared" si="74"/>
        <v>42495.030000000006</v>
      </c>
      <c r="L317" s="275">
        <f t="shared" si="67"/>
        <v>4249.503000000001</v>
      </c>
    </row>
    <row r="318" spans="1:12" ht="19.5" customHeight="1">
      <c r="A318" s="163" t="s">
        <v>416</v>
      </c>
      <c r="B318" s="50" t="s">
        <v>417</v>
      </c>
      <c r="C318" s="149" t="s">
        <v>473</v>
      </c>
      <c r="D318" s="130">
        <f>nhâncông!G313</f>
        <v>34821</v>
      </c>
      <c r="E318" s="20">
        <f>'[1]vattu-CCTTDLTT'!E109</f>
        <v>45592.200000000004</v>
      </c>
      <c r="F318" s="20">
        <f>'[2]CCDC-CCTTDLTT'!E126</f>
        <v>0</v>
      </c>
      <c r="G318" s="20">
        <f>'[3]THIETBI-CCTTDLTT'!E190</f>
        <v>0</v>
      </c>
      <c r="H318" s="20">
        <f>'[3]THIETBI-CCTTDLTT'!F190</f>
        <v>0</v>
      </c>
      <c r="I318" s="168">
        <f t="shared" si="72"/>
        <v>80413.20000000001</v>
      </c>
      <c r="J318" s="168">
        <f t="shared" si="73"/>
        <v>12061.980000000001</v>
      </c>
      <c r="K318" s="136">
        <f t="shared" si="74"/>
        <v>92475.18000000001</v>
      </c>
      <c r="L318" s="275">
        <f t="shared" si="67"/>
        <v>9247.518</v>
      </c>
    </row>
    <row r="319" spans="1:12" ht="15" customHeight="1">
      <c r="A319" s="163" t="s">
        <v>418</v>
      </c>
      <c r="B319" s="50" t="s">
        <v>419</v>
      </c>
      <c r="C319" s="149" t="s">
        <v>473</v>
      </c>
      <c r="D319" s="130">
        <f>nhâncông!G314</f>
        <v>0</v>
      </c>
      <c r="E319" s="20">
        <f>'[1]vattu-CCTTDLTT'!E112</f>
        <v>45592.200000000004</v>
      </c>
      <c r="F319" s="20">
        <f>'[2]CCDC-CCTTDLTT'!E129</f>
        <v>0</v>
      </c>
      <c r="G319" s="20">
        <f>'[3]THIETBI-CCTTDLTT'!E193</f>
        <v>0</v>
      </c>
      <c r="H319" s="20">
        <f>'[3]THIETBI-CCTTDLTT'!F193</f>
        <v>0</v>
      </c>
      <c r="I319" s="168">
        <f t="shared" si="72"/>
        <v>45592.200000000004</v>
      </c>
      <c r="J319" s="168">
        <f t="shared" si="73"/>
        <v>6838.830000000001</v>
      </c>
      <c r="K319" s="136">
        <f t="shared" si="74"/>
        <v>52431.030000000006</v>
      </c>
      <c r="L319" s="275">
        <f t="shared" si="67"/>
        <v>5243.103000000001</v>
      </c>
    </row>
    <row r="320" spans="1:12" ht="15" customHeight="1">
      <c r="A320" s="163" t="s">
        <v>420</v>
      </c>
      <c r="B320" s="50" t="s">
        <v>421</v>
      </c>
      <c r="C320" s="149" t="s">
        <v>474</v>
      </c>
      <c r="D320" s="130">
        <f>nhâncông!G315</f>
        <v>0</v>
      </c>
      <c r="E320" s="20">
        <f>'[1]vattu-CCTTDLTT'!E115</f>
        <v>36952.200000000004</v>
      </c>
      <c r="F320" s="20">
        <f>'[2]CCDC-CCTTDLTT'!E132</f>
        <v>0</v>
      </c>
      <c r="G320" s="20">
        <f>'[3]THIETBI-CCTTDLTT'!E196</f>
        <v>0</v>
      </c>
      <c r="H320" s="20">
        <f>'[3]THIETBI-CCTTDLTT'!F196</f>
        <v>0</v>
      </c>
      <c r="I320" s="168">
        <f t="shared" si="72"/>
        <v>36952.200000000004</v>
      </c>
      <c r="J320" s="168">
        <f t="shared" si="73"/>
        <v>5542.830000000001</v>
      </c>
      <c r="K320" s="136">
        <f t="shared" si="74"/>
        <v>42495.030000000006</v>
      </c>
      <c r="L320" s="275">
        <f t="shared" si="67"/>
        <v>4249.503000000001</v>
      </c>
    </row>
    <row r="321" spans="1:12" ht="27.75" customHeight="1">
      <c r="A321" s="163" t="s">
        <v>422</v>
      </c>
      <c r="B321" s="50" t="s">
        <v>423</v>
      </c>
      <c r="C321" s="149" t="s">
        <v>475</v>
      </c>
      <c r="D321" s="130">
        <f>nhâncông!G316</f>
        <v>17411</v>
      </c>
      <c r="E321" s="20">
        <f>'[1]vattu-CCTTDLTT'!E118</f>
        <v>36952.200000000004</v>
      </c>
      <c r="F321" s="20">
        <f>'[2]CCDC-CCTTDLTT'!E135</f>
        <v>0</v>
      </c>
      <c r="G321" s="20">
        <f>'[3]THIETBI-CCTTDLTT'!E199</f>
        <v>0</v>
      </c>
      <c r="H321" s="20">
        <f>'[3]THIETBI-CCTTDLTT'!F199</f>
        <v>0</v>
      </c>
      <c r="I321" s="168">
        <f t="shared" si="72"/>
        <v>54363.200000000004</v>
      </c>
      <c r="J321" s="168">
        <f t="shared" si="73"/>
        <v>8154.4800000000005</v>
      </c>
      <c r="K321" s="136">
        <f t="shared" si="74"/>
        <v>62517.68000000001</v>
      </c>
      <c r="L321" s="275">
        <f t="shared" si="67"/>
        <v>6251.768000000001</v>
      </c>
    </row>
    <row r="322" spans="1:12" ht="29.25" customHeight="1">
      <c r="A322" s="163" t="s">
        <v>424</v>
      </c>
      <c r="B322" s="50" t="s">
        <v>425</v>
      </c>
      <c r="C322" s="149" t="s">
        <v>476</v>
      </c>
      <c r="D322" s="130">
        <f>nhâncông!G317</f>
        <v>0</v>
      </c>
      <c r="E322" s="20">
        <f>'[1]vattu-CCTTDLTT'!E121</f>
        <v>45592.200000000004</v>
      </c>
      <c r="F322" s="20">
        <f>'[2]CCDC-CCTTDLTT'!E138</f>
        <v>0</v>
      </c>
      <c r="G322" s="20">
        <f>'[3]THIETBI-CCTTDLTT'!E202</f>
        <v>0</v>
      </c>
      <c r="H322" s="20">
        <f>'[3]THIETBI-CCTTDLTT'!F202</f>
        <v>0</v>
      </c>
      <c r="I322" s="168">
        <f t="shared" si="72"/>
        <v>45592.200000000004</v>
      </c>
      <c r="J322" s="168">
        <f t="shared" si="73"/>
        <v>6838.830000000001</v>
      </c>
      <c r="K322" s="136">
        <f t="shared" si="74"/>
        <v>52431.030000000006</v>
      </c>
      <c r="L322" s="275">
        <f>K322/100</f>
        <v>524.3103000000001</v>
      </c>
    </row>
    <row r="323" spans="1:12" ht="29.25" customHeight="1">
      <c r="A323" s="143" t="s">
        <v>426</v>
      </c>
      <c r="B323" s="25" t="s">
        <v>427</v>
      </c>
      <c r="C323" s="149" t="s">
        <v>454</v>
      </c>
      <c r="D323" s="130">
        <f>nhâncông!G318</f>
        <v>0</v>
      </c>
      <c r="E323" s="20">
        <f>'[1]vattu-CCTTDLTT'!E124</f>
        <v>20493</v>
      </c>
      <c r="F323" s="20">
        <f>'[2]CCDC-CCTTDLTT'!E141</f>
        <v>0</v>
      </c>
      <c r="G323" s="20">
        <f>'[3]THIETBI-CCTTDLTT'!E205</f>
        <v>0</v>
      </c>
      <c r="H323" s="20">
        <f>'[3]THIETBI-CCTTDLTT'!F205</f>
        <v>0</v>
      </c>
      <c r="I323" s="168">
        <f t="shared" si="72"/>
        <v>20493</v>
      </c>
      <c r="J323" s="168">
        <f t="shared" si="73"/>
        <v>3073.95</v>
      </c>
      <c r="K323" s="136">
        <f t="shared" si="74"/>
        <v>23566.95</v>
      </c>
      <c r="L323" s="275">
        <f>K323</f>
        <v>23566.95</v>
      </c>
    </row>
    <row r="324" spans="1:12" ht="44.25" customHeight="1">
      <c r="A324" s="143" t="s">
        <v>19</v>
      </c>
      <c r="B324" s="157" t="s">
        <v>433</v>
      </c>
      <c r="C324" s="21"/>
      <c r="D324" s="130"/>
      <c r="E324" s="20"/>
      <c r="F324" s="20"/>
      <c r="G324" s="20"/>
      <c r="H324" s="20"/>
      <c r="I324" s="168"/>
      <c r="J324" s="168"/>
      <c r="K324" s="136"/>
      <c r="L324" s="275">
        <f>K324/100</f>
        <v>0</v>
      </c>
    </row>
    <row r="325" spans="1:12" ht="15.75" customHeight="1">
      <c r="A325" s="147" t="s">
        <v>204</v>
      </c>
      <c r="B325" s="25" t="s">
        <v>428</v>
      </c>
      <c r="C325" s="25"/>
      <c r="D325" s="130">
        <f>nhâncông!G320</f>
        <v>0</v>
      </c>
      <c r="E325" s="20">
        <f>'[1]vattu-CCTTDLTT'!E128</f>
        <v>694195.9199999998</v>
      </c>
      <c r="F325" s="20">
        <f>'[2]CCDC-CCTTDLTT'!E145</f>
        <v>0</v>
      </c>
      <c r="G325" s="20">
        <f>'[3]THIETBI-CCTTDLTT'!E209</f>
        <v>0</v>
      </c>
      <c r="H325" s="20">
        <f>'[3]THIETBI-CCTTDLTT'!F209</f>
        <v>0</v>
      </c>
      <c r="I325" s="168">
        <f>SUM(D325:H325)</f>
        <v>694195.9199999998</v>
      </c>
      <c r="J325" s="168">
        <f>I325*15%</f>
        <v>104129.38799999996</v>
      </c>
      <c r="K325" s="136">
        <f>I325+J325</f>
        <v>798325.3079999997</v>
      </c>
      <c r="L325" s="275">
        <f>K325</f>
        <v>798325.3079999997</v>
      </c>
    </row>
    <row r="326" spans="1:12" ht="18.75" customHeight="1">
      <c r="A326" s="147" t="s">
        <v>208</v>
      </c>
      <c r="B326" s="21" t="s">
        <v>394</v>
      </c>
      <c r="C326" s="21"/>
      <c r="D326" s="130">
        <f>nhâncông!G321</f>
        <v>212325</v>
      </c>
      <c r="E326" s="20">
        <f>'[1]vattu-CCTTDLTT'!E131</f>
        <v>597483</v>
      </c>
      <c r="F326" s="20">
        <f>'[2]CCDC-CCTTDLTT'!E148</f>
        <v>0</v>
      </c>
      <c r="G326" s="20">
        <f>'[3]THIETBI-CCTTDLTT'!E212</f>
        <v>0</v>
      </c>
      <c r="H326" s="20">
        <f>'[3]THIETBI-CCTTDLTT'!F212</f>
        <v>0</v>
      </c>
      <c r="I326" s="168">
        <f>SUM(D326:H326)</f>
        <v>809808</v>
      </c>
      <c r="J326" s="168">
        <f>I326*15%</f>
        <v>121471.2</v>
      </c>
      <c r="K326" s="136">
        <f>I326+J326</f>
        <v>931279.2</v>
      </c>
      <c r="L326" s="275">
        <f>K326</f>
        <v>931279.2</v>
      </c>
    </row>
    <row r="327" spans="1:12" ht="31.5" customHeight="1">
      <c r="A327" s="143" t="s">
        <v>56</v>
      </c>
      <c r="B327" s="157" t="s">
        <v>429</v>
      </c>
      <c r="C327" s="161"/>
      <c r="D327" s="130"/>
      <c r="E327" s="20"/>
      <c r="F327" s="20"/>
      <c r="G327" s="20"/>
      <c r="H327" s="20"/>
      <c r="I327" s="168"/>
      <c r="J327" s="168"/>
      <c r="K327" s="136"/>
      <c r="L327" s="275">
        <f>K327/100</f>
        <v>0</v>
      </c>
    </row>
    <row r="328" spans="1:12" ht="18.75" customHeight="1">
      <c r="A328" s="24" t="s">
        <v>290</v>
      </c>
      <c r="B328" s="22" t="s">
        <v>430</v>
      </c>
      <c r="C328" s="149" t="s">
        <v>454</v>
      </c>
      <c r="D328" s="130">
        <f>nhâncông!G323</f>
        <v>0</v>
      </c>
      <c r="E328" s="20">
        <f>'[1]vattu-CCTTDLTT'!E135</f>
        <v>0</v>
      </c>
      <c r="F328" s="20">
        <f>'[2]CCDC-CCTTDLTT'!E152</f>
        <v>0</v>
      </c>
      <c r="G328" s="20">
        <f>'[3]THIETBI-CCTTDLTT'!E216</f>
        <v>0</v>
      </c>
      <c r="H328" s="20">
        <f>'[3]THIETBI-CCTTDLTT'!F216</f>
        <v>0</v>
      </c>
      <c r="I328" s="168">
        <f>SUM(D328:H328)</f>
        <v>0</v>
      </c>
      <c r="J328" s="168">
        <f>I328*15%</f>
        <v>0</v>
      </c>
      <c r="K328" s="136">
        <f>I328+J328</f>
        <v>0</v>
      </c>
      <c r="L328" s="275">
        <f>K328</f>
        <v>0</v>
      </c>
    </row>
    <row r="329" spans="1:12" ht="25.5">
      <c r="A329" s="24" t="s">
        <v>308</v>
      </c>
      <c r="B329" s="50" t="s">
        <v>434</v>
      </c>
      <c r="C329" s="149" t="s">
        <v>454</v>
      </c>
      <c r="D329" s="130">
        <f>nhâncông!G324</f>
        <v>212325</v>
      </c>
      <c r="E329" s="20">
        <f>'[1]vattu-CCTTDLTT'!E138</f>
        <v>20493</v>
      </c>
      <c r="F329" s="20">
        <f>'[2]CCDC-CCTTDLTT'!E155</f>
        <v>0</v>
      </c>
      <c r="G329" s="20">
        <f>'[3]THIETBI-CCTTDLTT'!E219</f>
        <v>0</v>
      </c>
      <c r="H329" s="20">
        <f>'[3]THIETBI-CCTTDLTT'!F219</f>
        <v>0</v>
      </c>
      <c r="I329" s="168">
        <f>SUM(D329:H329)</f>
        <v>232818</v>
      </c>
      <c r="J329" s="168">
        <f>I329*15%</f>
        <v>34922.7</v>
      </c>
      <c r="K329" s="136">
        <f>I329+J329</f>
        <v>267740.7</v>
      </c>
      <c r="L329" s="275">
        <f>K329</f>
        <v>267740.7</v>
      </c>
    </row>
    <row r="330" spans="1:12" ht="12.75">
      <c r="A330" s="24"/>
      <c r="B330" s="22"/>
      <c r="C330" s="161"/>
      <c r="D330" s="22"/>
      <c r="E330" s="22"/>
      <c r="F330" s="22"/>
      <c r="G330" s="22"/>
      <c r="H330" s="22"/>
      <c r="I330" s="22"/>
      <c r="J330" s="22"/>
      <c r="K330" s="137"/>
      <c r="L330" s="276"/>
    </row>
    <row r="331" spans="1:12" ht="12.7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138"/>
      <c r="L331" s="277"/>
    </row>
  </sheetData>
  <sheetProtection/>
  <mergeCells count="4">
    <mergeCell ref="A1:K1"/>
    <mergeCell ref="A2:K2"/>
    <mergeCell ref="D4:I4"/>
    <mergeCell ref="L4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140"/>
  <sheetViews>
    <sheetView zoomScalePageLayoutView="0" workbookViewId="0" topLeftCell="A19">
      <selection activeCell="E39" sqref="E39"/>
    </sheetView>
  </sheetViews>
  <sheetFormatPr defaultColWidth="9.140625" defaultRowHeight="19.5" customHeight="1"/>
  <cols>
    <col min="1" max="1" width="6.57421875" style="13" customWidth="1"/>
    <col min="2" max="2" width="33.421875" style="13" customWidth="1"/>
    <col min="3" max="3" width="15.00390625" style="13" customWidth="1"/>
    <col min="4" max="4" width="12.421875" style="13" customWidth="1"/>
    <col min="5" max="5" width="13.8515625" style="13" customWidth="1"/>
    <col min="6" max="6" width="12.28125" style="13" customWidth="1"/>
    <col min="7" max="7" width="8.28125" style="13" customWidth="1"/>
    <col min="8" max="8" width="10.7109375" style="13" customWidth="1"/>
    <col min="9" max="9" width="9.57421875" style="13" customWidth="1"/>
    <col min="10" max="10" width="7.57421875" style="13" customWidth="1"/>
    <col min="11" max="11" width="8.57421875" style="13" customWidth="1"/>
    <col min="12" max="12" width="11.28125" style="13" customWidth="1"/>
    <col min="13" max="16384" width="9.140625" style="13" customWidth="1"/>
  </cols>
  <sheetData>
    <row r="1" spans="1:12" ht="30" customHeight="1">
      <c r="A1" s="618" t="s">
        <v>562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</row>
    <row r="2" spans="1:6" ht="19.5" customHeight="1">
      <c r="A2" s="343" t="s">
        <v>563</v>
      </c>
      <c r="B2" s="344"/>
      <c r="C2" s="344"/>
      <c r="D2" s="344"/>
      <c r="E2" s="8"/>
      <c r="F2" s="8"/>
    </row>
    <row r="3" spans="1:12" ht="19.5" customHeight="1">
      <c r="A3" s="615" t="s">
        <v>7</v>
      </c>
      <c r="B3" s="615" t="s">
        <v>564</v>
      </c>
      <c r="C3" s="615" t="s">
        <v>565</v>
      </c>
      <c r="D3" s="615" t="s">
        <v>566</v>
      </c>
      <c r="E3" s="608" t="s">
        <v>373</v>
      </c>
      <c r="F3" s="609"/>
      <c r="G3" s="609"/>
      <c r="H3" s="609"/>
      <c r="I3" s="609"/>
      <c r="J3" s="610"/>
      <c r="K3" s="619" t="s">
        <v>429</v>
      </c>
      <c r="L3" s="620"/>
    </row>
    <row r="4" spans="1:12" ht="19.5" customHeight="1">
      <c r="A4" s="616"/>
      <c r="B4" s="616"/>
      <c r="C4" s="616"/>
      <c r="D4" s="616"/>
      <c r="E4" s="611" t="s">
        <v>567</v>
      </c>
      <c r="F4" s="612"/>
      <c r="G4" s="611" t="s">
        <v>394</v>
      </c>
      <c r="H4" s="612"/>
      <c r="I4" s="611" t="s">
        <v>427</v>
      </c>
      <c r="J4" s="612"/>
      <c r="K4" s="621"/>
      <c r="L4" s="622"/>
    </row>
    <row r="5" spans="1:12" ht="42" customHeight="1">
      <c r="A5" s="616"/>
      <c r="B5" s="616"/>
      <c r="C5" s="616"/>
      <c r="D5" s="616"/>
      <c r="E5" s="613"/>
      <c r="F5" s="614"/>
      <c r="G5" s="613"/>
      <c r="H5" s="614"/>
      <c r="I5" s="613"/>
      <c r="J5" s="614"/>
      <c r="K5" s="623"/>
      <c r="L5" s="624"/>
    </row>
    <row r="6" spans="1:12" ht="35.25" customHeight="1">
      <c r="A6" s="617"/>
      <c r="B6" s="617"/>
      <c r="C6" s="617"/>
      <c r="D6" s="617"/>
      <c r="E6" s="347" t="s">
        <v>568</v>
      </c>
      <c r="F6" s="348" t="s">
        <v>569</v>
      </c>
      <c r="G6" s="349" t="s">
        <v>570</v>
      </c>
      <c r="H6" s="348" t="s">
        <v>569</v>
      </c>
      <c r="I6" s="318" t="s">
        <v>568</v>
      </c>
      <c r="J6" s="349" t="s">
        <v>569</v>
      </c>
      <c r="K6" s="349" t="s">
        <v>568</v>
      </c>
      <c r="L6" s="349" t="s">
        <v>569</v>
      </c>
    </row>
    <row r="7" spans="1:12" ht="21.75" customHeight="1">
      <c r="A7" s="350">
        <v>1</v>
      </c>
      <c r="B7" s="351" t="s">
        <v>571</v>
      </c>
      <c r="C7" s="350" t="s">
        <v>572</v>
      </c>
      <c r="D7" s="352">
        <v>20000</v>
      </c>
      <c r="E7" s="353"/>
      <c r="F7" s="354">
        <f aca="true" t="shared" si="0" ref="F7:F29">E7*D7</f>
        <v>0</v>
      </c>
      <c r="G7" s="355"/>
      <c r="H7" s="354">
        <f aca="true" t="shared" si="1" ref="H7:H29">G7*D7</f>
        <v>0</v>
      </c>
      <c r="I7" s="356"/>
      <c r="J7" s="354">
        <f aca="true" t="shared" si="2" ref="J7:J29">I7*D7</f>
        <v>0</v>
      </c>
      <c r="K7" s="357"/>
      <c r="L7" s="354">
        <f aca="true" t="shared" si="3" ref="L7:L29">K7*D7</f>
        <v>0</v>
      </c>
    </row>
    <row r="8" spans="1:12" ht="21" customHeight="1">
      <c r="A8" s="358">
        <f aca="true" t="shared" si="4" ref="A8:A29">A7+1</f>
        <v>2</v>
      </c>
      <c r="B8" s="359" t="s">
        <v>573</v>
      </c>
      <c r="C8" s="358" t="s">
        <v>572</v>
      </c>
      <c r="D8" s="352">
        <v>18000</v>
      </c>
      <c r="E8" s="353"/>
      <c r="F8" s="10">
        <f t="shared" si="0"/>
        <v>0</v>
      </c>
      <c r="G8" s="355"/>
      <c r="H8" s="10">
        <f t="shared" si="1"/>
        <v>0</v>
      </c>
      <c r="I8" s="355"/>
      <c r="J8" s="10">
        <f t="shared" si="2"/>
        <v>0</v>
      </c>
      <c r="K8" s="18"/>
      <c r="L8" s="10">
        <f t="shared" si="3"/>
        <v>0</v>
      </c>
    </row>
    <row r="9" spans="1:12" ht="21" customHeight="1">
      <c r="A9" s="358">
        <f t="shared" si="4"/>
        <v>3</v>
      </c>
      <c r="B9" s="359" t="s">
        <v>574</v>
      </c>
      <c r="C9" s="358" t="s">
        <v>604</v>
      </c>
      <c r="D9" s="352">
        <v>6000</v>
      </c>
      <c r="E9" s="353"/>
      <c r="F9" s="10">
        <f t="shared" si="0"/>
        <v>0</v>
      </c>
      <c r="G9" s="355"/>
      <c r="H9" s="10">
        <f t="shared" si="1"/>
        <v>0</v>
      </c>
      <c r="I9" s="355"/>
      <c r="J9" s="10">
        <f t="shared" si="2"/>
        <v>0</v>
      </c>
      <c r="K9" s="18"/>
      <c r="L9" s="10">
        <f t="shared" si="3"/>
        <v>0</v>
      </c>
    </row>
    <row r="10" spans="1:12" ht="15" customHeight="1">
      <c r="A10" s="358">
        <f t="shared" si="4"/>
        <v>4</v>
      </c>
      <c r="B10" s="360" t="s">
        <v>575</v>
      </c>
      <c r="C10" s="11" t="s">
        <v>576</v>
      </c>
      <c r="D10" s="352">
        <v>36000</v>
      </c>
      <c r="E10" s="361">
        <v>0.01</v>
      </c>
      <c r="F10" s="10">
        <f t="shared" si="0"/>
        <v>360</v>
      </c>
      <c r="G10" s="361">
        <v>0.01</v>
      </c>
      <c r="H10" s="10">
        <f t="shared" si="1"/>
        <v>360</v>
      </c>
      <c r="I10" s="361">
        <v>0.01</v>
      </c>
      <c r="J10" s="10">
        <f t="shared" si="2"/>
        <v>360</v>
      </c>
      <c r="K10" s="18">
        <v>0.01</v>
      </c>
      <c r="L10" s="10">
        <f t="shared" si="3"/>
        <v>360</v>
      </c>
    </row>
    <row r="11" spans="1:12" ht="15" customHeight="1">
      <c r="A11" s="358">
        <f t="shared" si="4"/>
        <v>5</v>
      </c>
      <c r="B11" s="360" t="s">
        <v>577</v>
      </c>
      <c r="C11" s="11" t="s">
        <v>576</v>
      </c>
      <c r="D11" s="352">
        <v>1800</v>
      </c>
      <c r="E11" s="361">
        <v>0.05</v>
      </c>
      <c r="F11" s="10">
        <f t="shared" si="0"/>
        <v>90</v>
      </c>
      <c r="G11" s="361">
        <v>0.05</v>
      </c>
      <c r="H11" s="10">
        <f t="shared" si="1"/>
        <v>90</v>
      </c>
      <c r="I11" s="361">
        <v>0.05</v>
      </c>
      <c r="J11" s="10">
        <f t="shared" si="2"/>
        <v>90</v>
      </c>
      <c r="K11" s="18">
        <v>0.05</v>
      </c>
      <c r="L11" s="10">
        <f t="shared" si="3"/>
        <v>90</v>
      </c>
    </row>
    <row r="12" spans="1:12" ht="15" customHeight="1">
      <c r="A12" s="358">
        <f t="shared" si="4"/>
        <v>6</v>
      </c>
      <c r="B12" s="360" t="s">
        <v>578</v>
      </c>
      <c r="C12" s="11" t="s">
        <v>579</v>
      </c>
      <c r="D12" s="352">
        <v>6500</v>
      </c>
      <c r="E12" s="361"/>
      <c r="F12" s="10">
        <f t="shared" si="0"/>
        <v>0</v>
      </c>
      <c r="G12" s="361"/>
      <c r="H12" s="10">
        <f t="shared" si="1"/>
        <v>0</v>
      </c>
      <c r="I12" s="361"/>
      <c r="J12" s="10">
        <f t="shared" si="2"/>
        <v>0</v>
      </c>
      <c r="K12" s="18"/>
      <c r="L12" s="10">
        <f t="shared" si="3"/>
        <v>0</v>
      </c>
    </row>
    <row r="13" spans="1:12" ht="15" customHeight="1">
      <c r="A13" s="358">
        <f t="shared" si="4"/>
        <v>7</v>
      </c>
      <c r="B13" s="360" t="s">
        <v>580</v>
      </c>
      <c r="C13" s="11" t="s">
        <v>581</v>
      </c>
      <c r="D13" s="352">
        <v>10000</v>
      </c>
      <c r="E13" s="361"/>
      <c r="F13" s="10">
        <f t="shared" si="0"/>
        <v>0</v>
      </c>
      <c r="G13" s="361"/>
      <c r="H13" s="10">
        <f t="shared" si="1"/>
        <v>0</v>
      </c>
      <c r="I13" s="361"/>
      <c r="J13" s="10">
        <f t="shared" si="2"/>
        <v>0</v>
      </c>
      <c r="K13" s="18"/>
      <c r="L13" s="10">
        <f t="shared" si="3"/>
        <v>0</v>
      </c>
    </row>
    <row r="14" spans="1:12" ht="15" customHeight="1">
      <c r="A14" s="358">
        <f t="shared" si="4"/>
        <v>8</v>
      </c>
      <c r="B14" s="360" t="s">
        <v>582</v>
      </c>
      <c r="C14" s="11" t="s">
        <v>581</v>
      </c>
      <c r="D14" s="352">
        <v>10000</v>
      </c>
      <c r="E14" s="361"/>
      <c r="F14" s="10">
        <f t="shared" si="0"/>
        <v>0</v>
      </c>
      <c r="G14" s="361"/>
      <c r="H14" s="10">
        <f t="shared" si="1"/>
        <v>0</v>
      </c>
      <c r="I14" s="361"/>
      <c r="J14" s="10">
        <f t="shared" si="2"/>
        <v>0</v>
      </c>
      <c r="K14" s="18"/>
      <c r="L14" s="10">
        <f t="shared" si="3"/>
        <v>0</v>
      </c>
    </row>
    <row r="15" spans="1:12" ht="15" customHeight="1">
      <c r="A15" s="358">
        <f t="shared" si="4"/>
        <v>9</v>
      </c>
      <c r="B15" s="360" t="s">
        <v>583</v>
      </c>
      <c r="C15" s="11" t="s">
        <v>584</v>
      </c>
      <c r="D15" s="352">
        <v>60000</v>
      </c>
      <c r="E15" s="361">
        <v>0.01</v>
      </c>
      <c r="F15" s="10">
        <f t="shared" si="0"/>
        <v>600</v>
      </c>
      <c r="G15" s="361">
        <v>0.01</v>
      </c>
      <c r="H15" s="10">
        <f t="shared" si="1"/>
        <v>600</v>
      </c>
      <c r="I15" s="361">
        <v>0.05</v>
      </c>
      <c r="J15" s="10">
        <f t="shared" si="2"/>
        <v>3000</v>
      </c>
      <c r="K15" s="18">
        <v>0.05</v>
      </c>
      <c r="L15" s="10">
        <f t="shared" si="3"/>
        <v>3000</v>
      </c>
    </row>
    <row r="16" spans="1:12" ht="15" customHeight="1">
      <c r="A16" s="358">
        <f t="shared" si="4"/>
        <v>10</v>
      </c>
      <c r="B16" s="360" t="s">
        <v>585</v>
      </c>
      <c r="C16" s="11" t="s">
        <v>494</v>
      </c>
      <c r="D16" s="352">
        <v>30000</v>
      </c>
      <c r="E16" s="361"/>
      <c r="F16" s="10">
        <f t="shared" si="0"/>
        <v>0</v>
      </c>
      <c r="G16" s="361"/>
      <c r="H16" s="10">
        <f t="shared" si="1"/>
        <v>0</v>
      </c>
      <c r="I16" s="361"/>
      <c r="J16" s="10">
        <f t="shared" si="2"/>
        <v>0</v>
      </c>
      <c r="K16" s="18"/>
      <c r="L16" s="10">
        <f t="shared" si="3"/>
        <v>0</v>
      </c>
    </row>
    <row r="17" spans="1:12" ht="15" customHeight="1">
      <c r="A17" s="358">
        <f t="shared" si="4"/>
        <v>11</v>
      </c>
      <c r="B17" s="360" t="s">
        <v>586</v>
      </c>
      <c r="C17" s="11" t="s">
        <v>576</v>
      </c>
      <c r="D17" s="352">
        <v>1060000</v>
      </c>
      <c r="E17" s="362">
        <v>0.002</v>
      </c>
      <c r="F17" s="10">
        <f t="shared" si="0"/>
        <v>2120</v>
      </c>
      <c r="G17" s="362">
        <v>0.002</v>
      </c>
      <c r="H17" s="10">
        <f t="shared" si="1"/>
        <v>2120</v>
      </c>
      <c r="I17" s="362">
        <v>0.01</v>
      </c>
      <c r="J17" s="10">
        <f t="shared" si="2"/>
        <v>10600</v>
      </c>
      <c r="K17" s="18">
        <v>0.01</v>
      </c>
      <c r="L17" s="10">
        <f t="shared" si="3"/>
        <v>10600</v>
      </c>
    </row>
    <row r="18" spans="1:12" ht="15" customHeight="1">
      <c r="A18" s="358">
        <f t="shared" si="4"/>
        <v>12</v>
      </c>
      <c r="B18" s="360" t="s">
        <v>587</v>
      </c>
      <c r="C18" s="11" t="s">
        <v>576</v>
      </c>
      <c r="D18" s="352">
        <v>985000</v>
      </c>
      <c r="E18" s="362">
        <v>0.005</v>
      </c>
      <c r="F18" s="10">
        <f t="shared" si="0"/>
        <v>4925</v>
      </c>
      <c r="G18" s="362">
        <v>0.005</v>
      </c>
      <c r="H18" s="10">
        <f t="shared" si="1"/>
        <v>4925</v>
      </c>
      <c r="I18" s="362">
        <v>0.005</v>
      </c>
      <c r="J18" s="10">
        <f t="shared" si="2"/>
        <v>4925</v>
      </c>
      <c r="K18" s="18">
        <v>0.005</v>
      </c>
      <c r="L18" s="10">
        <f t="shared" si="3"/>
        <v>4925</v>
      </c>
    </row>
    <row r="19" spans="1:12" ht="15" customHeight="1">
      <c r="A19" s="358">
        <f t="shared" si="4"/>
        <v>13</v>
      </c>
      <c r="B19" s="360" t="s">
        <v>588</v>
      </c>
      <c r="C19" s="11" t="s">
        <v>584</v>
      </c>
      <c r="D19" s="352">
        <v>120000</v>
      </c>
      <c r="E19" s="361">
        <v>0.05</v>
      </c>
      <c r="F19" s="10">
        <f t="shared" si="0"/>
        <v>6000</v>
      </c>
      <c r="G19" s="362">
        <v>0.05</v>
      </c>
      <c r="H19" s="10">
        <f t="shared" si="1"/>
        <v>6000</v>
      </c>
      <c r="I19" s="362"/>
      <c r="J19" s="10">
        <f t="shared" si="2"/>
        <v>0</v>
      </c>
      <c r="K19" s="18"/>
      <c r="L19" s="10">
        <f t="shared" si="3"/>
        <v>0</v>
      </c>
    </row>
    <row r="20" spans="1:12" ht="15" customHeight="1">
      <c r="A20" s="358">
        <f t="shared" si="4"/>
        <v>14</v>
      </c>
      <c r="B20" s="360" t="s">
        <v>589</v>
      </c>
      <c r="C20" s="11" t="s">
        <v>576</v>
      </c>
      <c r="D20" s="352">
        <v>2750000</v>
      </c>
      <c r="E20" s="361">
        <v>0.01</v>
      </c>
      <c r="F20" s="10">
        <f t="shared" si="0"/>
        <v>27500</v>
      </c>
      <c r="G20" s="362">
        <v>0.005</v>
      </c>
      <c r="H20" s="10">
        <f t="shared" si="1"/>
        <v>13750</v>
      </c>
      <c r="I20" s="362"/>
      <c r="J20" s="10">
        <f t="shared" si="2"/>
        <v>0</v>
      </c>
      <c r="K20" s="18"/>
      <c r="L20" s="10">
        <f t="shared" si="3"/>
        <v>0</v>
      </c>
    </row>
    <row r="21" spans="1:12" ht="15" customHeight="1">
      <c r="A21" s="358">
        <f t="shared" si="4"/>
        <v>15</v>
      </c>
      <c r="B21" s="360" t="s">
        <v>590</v>
      </c>
      <c r="C21" s="11" t="s">
        <v>591</v>
      </c>
      <c r="D21" s="352">
        <v>2500</v>
      </c>
      <c r="E21" s="361">
        <v>1</v>
      </c>
      <c r="F21" s="10">
        <f t="shared" si="0"/>
        <v>2500</v>
      </c>
      <c r="G21" s="361">
        <v>1</v>
      </c>
      <c r="H21" s="10">
        <f t="shared" si="1"/>
        <v>2500</v>
      </c>
      <c r="I21" s="361"/>
      <c r="J21" s="10">
        <f t="shared" si="2"/>
        <v>0</v>
      </c>
      <c r="K21" s="18"/>
      <c r="L21" s="10">
        <f t="shared" si="3"/>
        <v>0</v>
      </c>
    </row>
    <row r="22" spans="1:12" ht="15" customHeight="1">
      <c r="A22" s="358">
        <f t="shared" si="4"/>
        <v>16</v>
      </c>
      <c r="B22" s="363" t="s">
        <v>592</v>
      </c>
      <c r="C22" s="364" t="s">
        <v>572</v>
      </c>
      <c r="D22" s="365">
        <v>50000</v>
      </c>
      <c r="E22" s="366"/>
      <c r="F22" s="79">
        <f t="shared" si="0"/>
        <v>0</v>
      </c>
      <c r="G22" s="366"/>
      <c r="H22" s="10">
        <f t="shared" si="1"/>
        <v>0</v>
      </c>
      <c r="I22" s="366"/>
      <c r="J22" s="10">
        <f t="shared" si="2"/>
        <v>0</v>
      </c>
      <c r="K22" s="18"/>
      <c r="L22" s="10">
        <f t="shared" si="3"/>
        <v>0</v>
      </c>
    </row>
    <row r="23" spans="1:12" ht="15" customHeight="1">
      <c r="A23" s="358">
        <f t="shared" si="4"/>
        <v>17</v>
      </c>
      <c r="B23" s="363" t="s">
        <v>593</v>
      </c>
      <c r="C23" s="11" t="s">
        <v>591</v>
      </c>
      <c r="D23" s="365">
        <v>2000</v>
      </c>
      <c r="E23" s="366">
        <v>1</v>
      </c>
      <c r="F23" s="79">
        <f t="shared" si="0"/>
        <v>2000</v>
      </c>
      <c r="G23" s="366">
        <v>1</v>
      </c>
      <c r="H23" s="10">
        <f t="shared" si="1"/>
        <v>2000</v>
      </c>
      <c r="I23" s="366"/>
      <c r="J23" s="10">
        <f t="shared" si="2"/>
        <v>0</v>
      </c>
      <c r="K23" s="18"/>
      <c r="L23" s="10">
        <f t="shared" si="3"/>
        <v>0</v>
      </c>
    </row>
    <row r="24" spans="1:12" ht="15" customHeight="1">
      <c r="A24" s="358">
        <f t="shared" si="4"/>
        <v>18</v>
      </c>
      <c r="B24" s="363" t="s">
        <v>594</v>
      </c>
      <c r="C24" s="364" t="s">
        <v>492</v>
      </c>
      <c r="D24" s="352">
        <v>200</v>
      </c>
      <c r="E24" s="366">
        <v>5</v>
      </c>
      <c r="F24" s="79">
        <f t="shared" si="0"/>
        <v>1000</v>
      </c>
      <c r="G24" s="366"/>
      <c r="H24" s="10">
        <f t="shared" si="1"/>
        <v>0</v>
      </c>
      <c r="I24" s="366"/>
      <c r="J24" s="10">
        <f t="shared" si="2"/>
        <v>0</v>
      </c>
      <c r="K24" s="18"/>
      <c r="L24" s="10">
        <f t="shared" si="3"/>
        <v>0</v>
      </c>
    </row>
    <row r="25" spans="1:12" ht="15" customHeight="1">
      <c r="A25" s="358">
        <f t="shared" si="4"/>
        <v>19</v>
      </c>
      <c r="B25" s="363" t="s">
        <v>595</v>
      </c>
      <c r="C25" s="364" t="s">
        <v>492</v>
      </c>
      <c r="D25" s="352">
        <v>200</v>
      </c>
      <c r="E25" s="366">
        <v>3</v>
      </c>
      <c r="F25" s="79">
        <f t="shared" si="0"/>
        <v>600</v>
      </c>
      <c r="G25" s="366"/>
      <c r="H25" s="10">
        <f t="shared" si="1"/>
        <v>0</v>
      </c>
      <c r="I25" s="366"/>
      <c r="J25" s="10">
        <f t="shared" si="2"/>
        <v>0</v>
      </c>
      <c r="K25" s="18"/>
      <c r="L25" s="10">
        <f t="shared" si="3"/>
        <v>0</v>
      </c>
    </row>
    <row r="26" spans="1:12" ht="15" customHeight="1">
      <c r="A26" s="358">
        <f t="shared" si="4"/>
        <v>20</v>
      </c>
      <c r="B26" s="363" t="s">
        <v>596</v>
      </c>
      <c r="C26" s="364" t="s">
        <v>492</v>
      </c>
      <c r="D26" s="352">
        <v>200</v>
      </c>
      <c r="E26" s="366">
        <v>3</v>
      </c>
      <c r="F26" s="79">
        <f t="shared" si="0"/>
        <v>600</v>
      </c>
      <c r="G26" s="366"/>
      <c r="H26" s="10">
        <f t="shared" si="1"/>
        <v>0</v>
      </c>
      <c r="I26" s="366"/>
      <c r="J26" s="10">
        <f t="shared" si="2"/>
        <v>0</v>
      </c>
      <c r="K26" s="18"/>
      <c r="L26" s="10">
        <f t="shared" si="3"/>
        <v>0</v>
      </c>
    </row>
    <row r="27" spans="1:12" ht="15" customHeight="1">
      <c r="A27" s="358">
        <f t="shared" si="4"/>
        <v>21</v>
      </c>
      <c r="B27" s="363" t="s">
        <v>597</v>
      </c>
      <c r="C27" s="364" t="s">
        <v>492</v>
      </c>
      <c r="D27" s="352">
        <v>100</v>
      </c>
      <c r="E27" s="366">
        <v>4</v>
      </c>
      <c r="F27" s="79">
        <f t="shared" si="0"/>
        <v>400</v>
      </c>
      <c r="G27" s="366">
        <v>4</v>
      </c>
      <c r="H27" s="10">
        <f t="shared" si="1"/>
        <v>400</v>
      </c>
      <c r="I27" s="366"/>
      <c r="J27" s="10">
        <f t="shared" si="2"/>
        <v>0</v>
      </c>
      <c r="K27" s="18"/>
      <c r="L27" s="10">
        <f t="shared" si="3"/>
        <v>0</v>
      </c>
    </row>
    <row r="28" spans="1:12" ht="15" customHeight="1">
      <c r="A28" s="358">
        <f t="shared" si="4"/>
        <v>22</v>
      </c>
      <c r="B28" s="363" t="s">
        <v>598</v>
      </c>
      <c r="C28" s="364" t="s">
        <v>492</v>
      </c>
      <c r="D28" s="365">
        <v>1470</v>
      </c>
      <c r="E28" s="366"/>
      <c r="F28" s="79">
        <f t="shared" si="0"/>
        <v>0</v>
      </c>
      <c r="G28" s="366">
        <v>1</v>
      </c>
      <c r="H28" s="10">
        <f t="shared" si="1"/>
        <v>1470</v>
      </c>
      <c r="I28" s="366"/>
      <c r="J28" s="10">
        <f t="shared" si="2"/>
        <v>0</v>
      </c>
      <c r="K28" s="18"/>
      <c r="L28" s="10">
        <f t="shared" si="3"/>
        <v>0</v>
      </c>
    </row>
    <row r="29" spans="1:12" ht="15" customHeight="1">
      <c r="A29" s="358">
        <f t="shared" si="4"/>
        <v>23</v>
      </c>
      <c r="B29" s="363" t="s">
        <v>599</v>
      </c>
      <c r="C29" s="364" t="s">
        <v>591</v>
      </c>
      <c r="D29" s="365">
        <v>8000</v>
      </c>
      <c r="E29" s="366"/>
      <c r="F29" s="79">
        <f t="shared" si="0"/>
        <v>0</v>
      </c>
      <c r="G29" s="366">
        <v>1</v>
      </c>
      <c r="H29" s="10">
        <f t="shared" si="1"/>
        <v>8000</v>
      </c>
      <c r="I29" s="366"/>
      <c r="J29" s="10">
        <f t="shared" si="2"/>
        <v>0</v>
      </c>
      <c r="K29" s="18"/>
      <c r="L29" s="10">
        <f t="shared" si="3"/>
        <v>0</v>
      </c>
    </row>
    <row r="30" spans="1:12" ht="25.5" customHeight="1">
      <c r="A30" s="68"/>
      <c r="B30" s="367" t="s">
        <v>600</v>
      </c>
      <c r="C30" s="368"/>
      <c r="D30" s="368"/>
      <c r="E30" s="80"/>
      <c r="F30" s="369">
        <f>SUM(F7:F29)*1.08</f>
        <v>52590.600000000006</v>
      </c>
      <c r="G30" s="369"/>
      <c r="H30" s="369">
        <f>SUM(H7:H29)*1.08</f>
        <v>45592.200000000004</v>
      </c>
      <c r="I30" s="369"/>
      <c r="J30" s="369">
        <f>SUM(J7:J29)*1.08</f>
        <v>20493</v>
      </c>
      <c r="K30" s="369"/>
      <c r="L30" s="369">
        <f>SUM(L7:L29)*1.08</f>
        <v>20493</v>
      </c>
    </row>
    <row r="31" spans="1:12" ht="25.5" customHeight="1">
      <c r="A31" s="370"/>
      <c r="B31" s="371"/>
      <c r="C31" s="372"/>
      <c r="D31" s="372"/>
      <c r="E31" s="373"/>
      <c r="F31" s="374"/>
      <c r="G31" s="374"/>
      <c r="H31" s="374"/>
      <c r="I31" s="374"/>
      <c r="J31" s="374"/>
      <c r="K31" s="374"/>
      <c r="L31" s="374"/>
    </row>
    <row r="32" spans="1:12" ht="25.5" customHeight="1">
      <c r="A32" s="375"/>
      <c r="B32" s="376"/>
      <c r="C32" s="377"/>
      <c r="D32" s="377"/>
      <c r="E32" s="378"/>
      <c r="F32" s="374"/>
      <c r="G32" s="374"/>
      <c r="H32" s="374"/>
      <c r="I32" s="374"/>
      <c r="J32" s="374"/>
      <c r="K32" s="374"/>
      <c r="L32" s="374"/>
    </row>
    <row r="33" spans="1:5" ht="19.5" customHeight="1">
      <c r="A33" s="605" t="s">
        <v>7</v>
      </c>
      <c r="B33" s="605" t="s">
        <v>8</v>
      </c>
      <c r="C33" s="607" t="s">
        <v>44</v>
      </c>
      <c r="D33" s="605" t="s">
        <v>601</v>
      </c>
      <c r="E33" s="605" t="s">
        <v>569</v>
      </c>
    </row>
    <row r="34" spans="1:5" ht="29.25" customHeight="1">
      <c r="A34" s="606"/>
      <c r="B34" s="606"/>
      <c r="C34" s="606"/>
      <c r="D34" s="606"/>
      <c r="E34" s="606"/>
    </row>
    <row r="35" spans="1:5" ht="50.25" customHeight="1">
      <c r="A35" s="31"/>
      <c r="B35" s="98" t="s">
        <v>372</v>
      </c>
      <c r="C35" s="357"/>
      <c r="D35" s="357"/>
      <c r="E35" s="357"/>
    </row>
    <row r="36" spans="1:5" ht="50.25" customHeight="1">
      <c r="A36" s="32" t="s">
        <v>18</v>
      </c>
      <c r="B36" s="103" t="s">
        <v>373</v>
      </c>
      <c r="C36" s="18"/>
      <c r="D36" s="18"/>
      <c r="E36" s="18"/>
    </row>
    <row r="37" spans="1:5" ht="33.75" customHeight="1">
      <c r="A37" s="102" t="s">
        <v>180</v>
      </c>
      <c r="B37" s="45" t="s">
        <v>374</v>
      </c>
      <c r="C37" s="71"/>
      <c r="D37" s="18"/>
      <c r="E37" s="380">
        <f>SUM(E39:E72)</f>
        <v>578496.5999999999</v>
      </c>
    </row>
    <row r="38" spans="1:5" ht="19.5" customHeight="1">
      <c r="A38" s="120" t="s">
        <v>375</v>
      </c>
      <c r="B38" s="2" t="s">
        <v>94</v>
      </c>
      <c r="C38" s="18"/>
      <c r="D38" s="18"/>
      <c r="E38" s="18"/>
    </row>
    <row r="39" spans="1:5" ht="32.25" customHeight="1">
      <c r="A39" s="120" t="s">
        <v>376</v>
      </c>
      <c r="B39" s="2" t="s">
        <v>377</v>
      </c>
      <c r="C39" s="18"/>
      <c r="D39" s="18"/>
      <c r="E39" s="10">
        <f>$F$30</f>
        <v>52590.600000000006</v>
      </c>
    </row>
    <row r="40" spans="1:5" ht="19.5" customHeight="1">
      <c r="A40" s="3"/>
      <c r="B40" s="2"/>
      <c r="C40" s="71"/>
      <c r="D40" s="18"/>
      <c r="E40" s="10"/>
    </row>
    <row r="41" spans="1:5" ht="19.5" customHeight="1">
      <c r="A41" s="3"/>
      <c r="B41" s="2"/>
      <c r="C41" s="18"/>
      <c r="D41" s="18"/>
      <c r="E41" s="10"/>
    </row>
    <row r="42" spans="1:5" ht="27" customHeight="1">
      <c r="A42" s="120" t="s">
        <v>379</v>
      </c>
      <c r="B42" s="2" t="s">
        <v>380</v>
      </c>
      <c r="C42" s="9"/>
      <c r="D42" s="18"/>
      <c r="E42" s="10">
        <f>$F$30</f>
        <v>52590.600000000006</v>
      </c>
    </row>
    <row r="43" spans="1:5" ht="19.5" customHeight="1">
      <c r="A43" s="31"/>
      <c r="B43" s="45"/>
      <c r="C43" s="71"/>
      <c r="D43" s="18"/>
      <c r="E43" s="10"/>
    </row>
    <row r="44" spans="1:5" ht="19.5" customHeight="1">
      <c r="A44" s="3"/>
      <c r="B44" s="2"/>
      <c r="C44" s="9"/>
      <c r="D44" s="18"/>
      <c r="E44" s="10"/>
    </row>
    <row r="45" spans="1:5" ht="19.5" customHeight="1">
      <c r="A45" s="120" t="s">
        <v>381</v>
      </c>
      <c r="B45" s="2" t="s">
        <v>202</v>
      </c>
      <c r="C45" s="18"/>
      <c r="D45" s="18"/>
      <c r="E45" s="10">
        <f>$F$30</f>
        <v>52590.600000000006</v>
      </c>
    </row>
    <row r="46" spans="1:5" ht="19.5" customHeight="1">
      <c r="A46" s="3"/>
      <c r="B46" s="2"/>
      <c r="C46" s="71"/>
      <c r="D46" s="18"/>
      <c r="E46" s="10"/>
    </row>
    <row r="47" spans="1:5" ht="19.5" customHeight="1">
      <c r="A47" s="3"/>
      <c r="B47" s="2"/>
      <c r="C47" s="18"/>
      <c r="D47" s="18"/>
      <c r="E47" s="10"/>
    </row>
    <row r="48" spans="1:5" ht="19.5" customHeight="1">
      <c r="A48" s="120" t="s">
        <v>382</v>
      </c>
      <c r="B48" s="2" t="s">
        <v>195</v>
      </c>
      <c r="C48" s="9"/>
      <c r="D48" s="18"/>
      <c r="E48" s="10"/>
    </row>
    <row r="49" spans="1:5" ht="19.5" customHeight="1">
      <c r="A49" s="3"/>
      <c r="B49" s="2"/>
      <c r="C49" s="71"/>
      <c r="D49" s="18"/>
      <c r="E49" s="10"/>
    </row>
    <row r="50" spans="1:5" ht="19.5" customHeight="1">
      <c r="A50" s="28"/>
      <c r="B50" s="44"/>
      <c r="C50" s="18"/>
      <c r="D50" s="18"/>
      <c r="E50" s="10"/>
    </row>
    <row r="51" spans="1:5" ht="19.5" customHeight="1">
      <c r="A51" s="120" t="s">
        <v>383</v>
      </c>
      <c r="B51" s="2" t="s">
        <v>60</v>
      </c>
      <c r="C51" s="18"/>
      <c r="D51" s="18"/>
      <c r="E51" s="10">
        <f>$F$30</f>
        <v>52590.600000000006</v>
      </c>
    </row>
    <row r="52" spans="1:5" ht="19.5" customHeight="1">
      <c r="A52" s="3"/>
      <c r="B52" s="2"/>
      <c r="C52" s="71"/>
      <c r="D52" s="18"/>
      <c r="E52" s="10"/>
    </row>
    <row r="53" spans="1:5" ht="19.5" customHeight="1">
      <c r="A53" s="27"/>
      <c r="B53" s="44"/>
      <c r="C53" s="18"/>
      <c r="D53" s="18"/>
      <c r="E53" s="10"/>
    </row>
    <row r="54" spans="1:5" ht="19.5" customHeight="1">
      <c r="A54" s="120" t="s">
        <v>384</v>
      </c>
      <c r="B54" s="2" t="s">
        <v>355</v>
      </c>
      <c r="C54" s="18"/>
      <c r="D54" s="18"/>
      <c r="E54" s="10">
        <f>$F$30</f>
        <v>52590.600000000006</v>
      </c>
    </row>
    <row r="55" spans="1:5" ht="19.5" customHeight="1">
      <c r="A55" s="31"/>
      <c r="B55" s="2"/>
      <c r="C55" s="71"/>
      <c r="D55" s="18"/>
      <c r="E55" s="10"/>
    </row>
    <row r="56" spans="1:5" ht="19.5" customHeight="1">
      <c r="A56" s="27"/>
      <c r="B56" s="44"/>
      <c r="C56" s="119"/>
      <c r="D56" s="18"/>
      <c r="E56" s="10"/>
    </row>
    <row r="57" spans="1:5" ht="19.5" customHeight="1">
      <c r="A57" s="120" t="s">
        <v>385</v>
      </c>
      <c r="B57" s="2" t="s">
        <v>386</v>
      </c>
      <c r="C57" s="48"/>
      <c r="D57" s="18"/>
      <c r="E57" s="10">
        <f>$F$30</f>
        <v>52590.600000000006</v>
      </c>
    </row>
    <row r="58" spans="1:5" ht="19.5" customHeight="1">
      <c r="A58" s="31"/>
      <c r="B58" s="2"/>
      <c r="C58" s="71"/>
      <c r="D58" s="18"/>
      <c r="E58" s="10"/>
    </row>
    <row r="59" spans="1:5" ht="19.5" customHeight="1">
      <c r="A59" s="31"/>
      <c r="B59" s="2"/>
      <c r="C59" s="50"/>
      <c r="D59" s="18"/>
      <c r="E59" s="10"/>
    </row>
    <row r="60" spans="1:5" ht="19.5" customHeight="1">
      <c r="A60" s="120" t="s">
        <v>387</v>
      </c>
      <c r="B60" s="2" t="s">
        <v>201</v>
      </c>
      <c r="C60" s="9"/>
      <c r="D60" s="18"/>
      <c r="E60" s="10">
        <f>$F$30</f>
        <v>52590.600000000006</v>
      </c>
    </row>
    <row r="61" spans="1:5" ht="19.5" customHeight="1">
      <c r="A61" s="31"/>
      <c r="B61" s="2"/>
      <c r="C61" s="71"/>
      <c r="D61" s="18"/>
      <c r="E61" s="10"/>
    </row>
    <row r="62" spans="1:5" ht="19.5" customHeight="1">
      <c r="A62" s="27"/>
      <c r="B62" s="44"/>
      <c r="C62" s="45"/>
      <c r="D62" s="18"/>
      <c r="E62" s="10"/>
    </row>
    <row r="63" spans="1:5" ht="19.5" customHeight="1">
      <c r="A63" s="120" t="s">
        <v>388</v>
      </c>
      <c r="B63" s="18" t="s">
        <v>78</v>
      </c>
      <c r="C63" s="9"/>
      <c r="D63" s="18"/>
      <c r="E63" s="10">
        <f>$F$30</f>
        <v>52590.600000000006</v>
      </c>
    </row>
    <row r="64" spans="1:5" ht="19.5" customHeight="1">
      <c r="A64" s="31"/>
      <c r="B64" s="2"/>
      <c r="C64" s="2"/>
      <c r="D64" s="18"/>
      <c r="E64" s="10"/>
    </row>
    <row r="65" spans="1:5" ht="19.5" customHeight="1">
      <c r="A65" s="85"/>
      <c r="B65" s="86"/>
      <c r="C65" s="71"/>
      <c r="D65" s="18"/>
      <c r="E65" s="10"/>
    </row>
    <row r="66" spans="1:5" ht="19.5" customHeight="1">
      <c r="A66" s="120" t="s">
        <v>389</v>
      </c>
      <c r="B66" s="2" t="s">
        <v>90</v>
      </c>
      <c r="C66" s="2"/>
      <c r="D66" s="18"/>
      <c r="E66" s="10">
        <f>$F$30</f>
        <v>52590.600000000006</v>
      </c>
    </row>
    <row r="67" spans="1:5" ht="19.5" customHeight="1">
      <c r="A67" s="3"/>
      <c r="B67" s="2"/>
      <c r="C67" s="45"/>
      <c r="D67" s="18"/>
      <c r="E67" s="10"/>
    </row>
    <row r="68" spans="1:5" ht="19.5" customHeight="1">
      <c r="A68" s="3"/>
      <c r="B68" s="2"/>
      <c r="C68" s="9"/>
      <c r="D68" s="18"/>
      <c r="E68" s="10"/>
    </row>
    <row r="69" spans="1:5" ht="19.5" customHeight="1">
      <c r="A69" s="120" t="s">
        <v>391</v>
      </c>
      <c r="B69" s="2" t="s">
        <v>92</v>
      </c>
      <c r="C69" s="9"/>
      <c r="D69" s="18"/>
      <c r="E69" s="10">
        <f>$F$30</f>
        <v>52590.600000000006</v>
      </c>
    </row>
    <row r="70" spans="1:5" ht="19.5" customHeight="1">
      <c r="A70" s="3"/>
      <c r="B70" s="2"/>
      <c r="C70" s="71"/>
      <c r="D70" s="18"/>
      <c r="E70" s="10"/>
    </row>
    <row r="71" spans="1:5" ht="19.5" customHeight="1">
      <c r="A71" s="31"/>
      <c r="B71" s="2"/>
      <c r="C71" s="9"/>
      <c r="D71" s="18"/>
      <c r="E71" s="10"/>
    </row>
    <row r="72" spans="1:5" ht="19.5" customHeight="1">
      <c r="A72" s="120" t="s">
        <v>392</v>
      </c>
      <c r="B72" s="18" t="s">
        <v>393</v>
      </c>
      <c r="C72" s="9"/>
      <c r="D72" s="18"/>
      <c r="E72" s="10">
        <f>$F$30</f>
        <v>52590.600000000006</v>
      </c>
    </row>
    <row r="73" spans="1:5" ht="19.5" customHeight="1">
      <c r="A73" s="3"/>
      <c r="B73" s="2"/>
      <c r="C73" s="71"/>
      <c r="D73" s="18"/>
      <c r="E73" s="10"/>
    </row>
    <row r="74" spans="1:5" ht="19.5" customHeight="1">
      <c r="A74" s="3"/>
      <c r="B74" s="18"/>
      <c r="C74" s="9"/>
      <c r="D74" s="18"/>
      <c r="E74" s="10"/>
    </row>
    <row r="75" spans="1:5" ht="19.5" customHeight="1">
      <c r="A75" s="102" t="s">
        <v>182</v>
      </c>
      <c r="B75" s="45" t="s">
        <v>394</v>
      </c>
      <c r="C75" s="9"/>
      <c r="D75" s="18"/>
      <c r="E75" s="317">
        <f>SUM(E77:E121)</f>
        <v>597483</v>
      </c>
    </row>
    <row r="76" spans="1:5" ht="19.5" customHeight="1">
      <c r="A76" s="120" t="s">
        <v>184</v>
      </c>
      <c r="B76" s="2" t="s">
        <v>94</v>
      </c>
      <c r="C76" s="71"/>
      <c r="D76" s="18"/>
      <c r="E76" s="10"/>
    </row>
    <row r="77" spans="1:5" ht="19.5" customHeight="1">
      <c r="A77" s="120" t="s">
        <v>395</v>
      </c>
      <c r="B77" s="2" t="s">
        <v>377</v>
      </c>
      <c r="C77" s="2"/>
      <c r="D77" s="18"/>
      <c r="E77" s="10">
        <f>SUM($H$7:$H$28)*1.08</f>
        <v>36952.200000000004</v>
      </c>
    </row>
    <row r="78" spans="1:5" ht="19.5" customHeight="1">
      <c r="A78" s="3"/>
      <c r="B78" s="18"/>
      <c r="C78" s="9"/>
      <c r="D78" s="18"/>
      <c r="E78" s="10"/>
    </row>
    <row r="79" spans="1:5" ht="19.5" customHeight="1">
      <c r="A79" s="3"/>
      <c r="B79" s="18"/>
      <c r="C79" s="71"/>
      <c r="D79" s="18"/>
      <c r="E79" s="10"/>
    </row>
    <row r="80" spans="1:5" ht="19.5" customHeight="1">
      <c r="A80" s="120" t="s">
        <v>396</v>
      </c>
      <c r="B80" s="2" t="s">
        <v>397</v>
      </c>
      <c r="C80" s="9"/>
      <c r="D80" s="18"/>
      <c r="E80" s="10">
        <f>SUM($H$7:$H$28)*1.08</f>
        <v>36952.200000000004</v>
      </c>
    </row>
    <row r="81" spans="1:5" ht="19.5" customHeight="1">
      <c r="A81" s="3"/>
      <c r="B81" s="18"/>
      <c r="C81" s="2"/>
      <c r="D81" s="18"/>
      <c r="E81" s="10"/>
    </row>
    <row r="82" spans="1:5" ht="19.5" customHeight="1">
      <c r="A82" s="3"/>
      <c r="B82" s="18"/>
      <c r="C82" s="71"/>
      <c r="D82" s="18"/>
      <c r="E82" s="10"/>
    </row>
    <row r="83" spans="1:5" ht="19.5" customHeight="1">
      <c r="A83" s="120" t="s">
        <v>398</v>
      </c>
      <c r="B83" s="2" t="s">
        <v>399</v>
      </c>
      <c r="C83" s="2"/>
      <c r="D83" s="18"/>
      <c r="E83" s="10">
        <f>SUM($H$7:$H$28)*1.08</f>
        <v>36952.200000000004</v>
      </c>
    </row>
    <row r="84" spans="1:5" ht="19.5" customHeight="1">
      <c r="A84" s="3"/>
      <c r="B84" s="18"/>
      <c r="C84" s="9"/>
      <c r="D84" s="18"/>
      <c r="E84" s="10"/>
    </row>
    <row r="85" spans="1:5" ht="19.5" customHeight="1">
      <c r="A85" s="3"/>
      <c r="B85" s="18"/>
      <c r="C85" s="71"/>
      <c r="D85" s="18"/>
      <c r="E85" s="10"/>
    </row>
    <row r="86" spans="1:5" ht="19.5" customHeight="1">
      <c r="A86" s="120" t="s">
        <v>400</v>
      </c>
      <c r="B86" s="2" t="s">
        <v>401</v>
      </c>
      <c r="C86" s="45"/>
      <c r="D86" s="18"/>
      <c r="E86" s="10">
        <f>SUM($H$7:$H$28)*1.08</f>
        <v>36952.200000000004</v>
      </c>
    </row>
    <row r="87" spans="1:5" ht="19.5" customHeight="1">
      <c r="A87" s="3"/>
      <c r="B87" s="18"/>
      <c r="C87" s="9"/>
      <c r="D87" s="18"/>
      <c r="E87" s="10"/>
    </row>
    <row r="88" spans="1:5" ht="19.5" customHeight="1">
      <c r="A88" s="3"/>
      <c r="B88" s="18"/>
      <c r="C88" s="71"/>
      <c r="D88" s="18"/>
      <c r="E88" s="10"/>
    </row>
    <row r="89" spans="1:5" ht="19.5" customHeight="1">
      <c r="A89" s="120" t="s">
        <v>402</v>
      </c>
      <c r="B89" s="2" t="s">
        <v>403</v>
      </c>
      <c r="C89" s="9"/>
      <c r="D89" s="18"/>
      <c r="E89" s="10">
        <f>SUM($H$7:$H$28)*1.08</f>
        <v>36952.200000000004</v>
      </c>
    </row>
    <row r="90" spans="1:5" ht="19.5" customHeight="1">
      <c r="A90" s="3"/>
      <c r="B90" s="18"/>
      <c r="C90" s="18"/>
      <c r="D90" s="18"/>
      <c r="E90" s="18"/>
    </row>
    <row r="91" spans="1:5" ht="19.5" customHeight="1">
      <c r="A91" s="3"/>
      <c r="B91" s="18"/>
      <c r="C91" s="71"/>
      <c r="D91" s="18"/>
      <c r="E91" s="10"/>
    </row>
    <row r="92" spans="1:5" ht="19.5" customHeight="1">
      <c r="A92" s="120" t="s">
        <v>192</v>
      </c>
      <c r="B92" s="2" t="s">
        <v>404</v>
      </c>
      <c r="C92" s="45"/>
      <c r="D92" s="18"/>
      <c r="E92" s="18"/>
    </row>
    <row r="93" spans="1:5" ht="19.5" customHeight="1">
      <c r="A93" s="120" t="s">
        <v>405</v>
      </c>
      <c r="B93" s="18" t="s">
        <v>406</v>
      </c>
      <c r="C93" s="45"/>
      <c r="D93" s="18"/>
      <c r="E93" s="10">
        <f>$H$30</f>
        <v>45592.200000000004</v>
      </c>
    </row>
    <row r="94" spans="1:5" ht="19.5" customHeight="1">
      <c r="A94" s="3"/>
      <c r="B94" s="18"/>
      <c r="C94" s="2"/>
      <c r="D94" s="18"/>
      <c r="E94" s="10"/>
    </row>
    <row r="95" spans="1:5" ht="19.5" customHeight="1">
      <c r="A95" s="31"/>
      <c r="B95" s="45"/>
      <c r="C95" s="71"/>
      <c r="D95" s="18"/>
      <c r="E95" s="10"/>
    </row>
    <row r="96" spans="1:5" ht="19.5" customHeight="1">
      <c r="A96" s="120" t="s">
        <v>407</v>
      </c>
      <c r="B96" s="18" t="s">
        <v>408</v>
      </c>
      <c r="C96" s="71"/>
      <c r="D96" s="18"/>
      <c r="E96" s="10">
        <f>$H$30</f>
        <v>45592.200000000004</v>
      </c>
    </row>
    <row r="97" spans="1:5" ht="19.5" customHeight="1">
      <c r="A97" s="5"/>
      <c r="B97" s="18"/>
      <c r="C97" s="71"/>
      <c r="D97" s="18"/>
      <c r="E97" s="10"/>
    </row>
    <row r="98" spans="1:5" ht="19.5" customHeight="1">
      <c r="A98" s="5"/>
      <c r="B98" s="18"/>
      <c r="C98" s="71"/>
      <c r="D98" s="18"/>
      <c r="E98" s="10"/>
    </row>
    <row r="99" spans="1:5" ht="19.5" customHeight="1">
      <c r="A99" s="120" t="s">
        <v>409</v>
      </c>
      <c r="B99" s="18" t="s">
        <v>195</v>
      </c>
      <c r="C99" s="71"/>
      <c r="D99" s="18"/>
      <c r="E99" s="10"/>
    </row>
    <row r="100" spans="1:5" ht="19.5" customHeight="1">
      <c r="A100" s="120" t="s">
        <v>410</v>
      </c>
      <c r="B100" s="18" t="s">
        <v>411</v>
      </c>
      <c r="C100" s="71"/>
      <c r="D100" s="18"/>
      <c r="E100" s="10">
        <f>SUM($H$7:$H$28)*1.08</f>
        <v>36952.200000000004</v>
      </c>
    </row>
    <row r="101" spans="1:5" ht="19.5" customHeight="1">
      <c r="A101" s="120"/>
      <c r="B101" s="18"/>
      <c r="C101" s="71"/>
      <c r="D101" s="18"/>
      <c r="E101" s="10"/>
    </row>
    <row r="102" spans="1:5" ht="19.5" customHeight="1">
      <c r="A102" s="31"/>
      <c r="B102" s="45"/>
      <c r="C102" s="71"/>
      <c r="D102" s="18"/>
      <c r="E102" s="10"/>
    </row>
    <row r="103" spans="1:5" ht="19.5" customHeight="1">
      <c r="A103" s="120" t="s">
        <v>412</v>
      </c>
      <c r="B103" s="18" t="s">
        <v>413</v>
      </c>
      <c r="C103" s="71"/>
      <c r="D103" s="18"/>
      <c r="E103" s="10">
        <f>SUM($H$7:$H$28)*1.08</f>
        <v>36952.200000000004</v>
      </c>
    </row>
    <row r="104" spans="1:5" ht="19.5" customHeight="1">
      <c r="A104" s="5"/>
      <c r="B104" s="18"/>
      <c r="C104" s="71"/>
      <c r="D104" s="18"/>
      <c r="E104" s="10"/>
    </row>
    <row r="105" spans="1:5" ht="19.5" customHeight="1">
      <c r="A105" s="5"/>
      <c r="B105" s="18"/>
      <c r="C105" s="71"/>
      <c r="D105" s="18"/>
      <c r="E105" s="10"/>
    </row>
    <row r="106" spans="1:5" ht="19.5" customHeight="1">
      <c r="A106" s="120" t="s">
        <v>414</v>
      </c>
      <c r="B106" s="18" t="s">
        <v>415</v>
      </c>
      <c r="C106" s="71"/>
      <c r="D106" s="18"/>
      <c r="E106" s="10">
        <f>SUM($H$7:$H$28)*1.08</f>
        <v>36952.200000000004</v>
      </c>
    </row>
    <row r="107" spans="1:5" ht="19.5" customHeight="1">
      <c r="A107" s="5"/>
      <c r="B107" s="2"/>
      <c r="C107" s="71"/>
      <c r="D107" s="18"/>
      <c r="E107" s="10"/>
    </row>
    <row r="108" spans="1:5" ht="19.5" customHeight="1">
      <c r="A108" s="5"/>
      <c r="B108" s="2"/>
      <c r="C108" s="71"/>
      <c r="D108" s="18"/>
      <c r="E108" s="10"/>
    </row>
    <row r="109" spans="1:5" ht="34.5" customHeight="1">
      <c r="A109" s="120" t="s">
        <v>416</v>
      </c>
      <c r="B109" s="2" t="s">
        <v>417</v>
      </c>
      <c r="C109" s="71"/>
      <c r="D109" s="18"/>
      <c r="E109" s="10">
        <f>$H$30</f>
        <v>45592.200000000004</v>
      </c>
    </row>
    <row r="110" spans="1:5" ht="19.5" customHeight="1">
      <c r="A110" s="3"/>
      <c r="B110" s="18"/>
      <c r="C110" s="71"/>
      <c r="D110" s="18"/>
      <c r="E110" s="10"/>
    </row>
    <row r="111" spans="1:5" ht="19.5" customHeight="1">
      <c r="A111" s="3"/>
      <c r="B111" s="18"/>
      <c r="C111" s="71"/>
      <c r="D111" s="18"/>
      <c r="E111" s="10"/>
    </row>
    <row r="112" spans="1:5" ht="19.5" customHeight="1">
      <c r="A112" s="120" t="s">
        <v>418</v>
      </c>
      <c r="B112" s="2" t="s">
        <v>419</v>
      </c>
      <c r="C112" s="71"/>
      <c r="D112" s="18"/>
      <c r="E112" s="10">
        <f>$H$30</f>
        <v>45592.200000000004</v>
      </c>
    </row>
    <row r="113" spans="1:5" ht="19.5" customHeight="1">
      <c r="A113" s="3"/>
      <c r="B113" s="18"/>
      <c r="C113" s="71"/>
      <c r="D113" s="18"/>
      <c r="E113" s="10"/>
    </row>
    <row r="114" spans="1:5" ht="19.5" customHeight="1">
      <c r="A114" s="3"/>
      <c r="B114" s="18"/>
      <c r="C114" s="9"/>
      <c r="D114" s="18"/>
      <c r="E114" s="18"/>
    </row>
    <row r="115" spans="1:5" ht="19.5" customHeight="1">
      <c r="A115" s="120" t="s">
        <v>420</v>
      </c>
      <c r="B115" s="18" t="s">
        <v>421</v>
      </c>
      <c r="C115" s="2"/>
      <c r="D115" s="18"/>
      <c r="E115" s="10">
        <f>SUM($H$7:$H$28)*1.08</f>
        <v>36952.200000000004</v>
      </c>
    </row>
    <row r="116" spans="1:5" ht="19.5" customHeight="1">
      <c r="A116" s="3"/>
      <c r="B116" s="18"/>
      <c r="C116" s="9"/>
      <c r="D116" s="18"/>
      <c r="E116" s="18"/>
    </row>
    <row r="117" spans="1:5" ht="36.75" customHeight="1">
      <c r="A117" s="3"/>
      <c r="B117" s="18"/>
      <c r="C117" s="71"/>
      <c r="D117" s="18"/>
      <c r="E117" s="10"/>
    </row>
    <row r="118" spans="1:5" ht="19.5" customHeight="1">
      <c r="A118" s="120" t="s">
        <v>422</v>
      </c>
      <c r="B118" s="2" t="s">
        <v>423</v>
      </c>
      <c r="C118" s="71"/>
      <c r="D118" s="18"/>
      <c r="E118" s="10">
        <f>SUM($H$7:$H$28)*1.08</f>
        <v>36952.200000000004</v>
      </c>
    </row>
    <row r="119" spans="1:5" ht="19.5" customHeight="1">
      <c r="A119" s="3"/>
      <c r="B119" s="2"/>
      <c r="C119" s="71"/>
      <c r="D119" s="18"/>
      <c r="E119" s="10"/>
    </row>
    <row r="120" spans="1:5" ht="19.5" customHeight="1">
      <c r="A120" s="3"/>
      <c r="B120" s="18"/>
      <c r="C120" s="71"/>
      <c r="D120" s="18"/>
      <c r="E120" s="10"/>
    </row>
    <row r="121" spans="1:5" ht="19.5" customHeight="1">
      <c r="A121" s="120" t="s">
        <v>424</v>
      </c>
      <c r="B121" s="2" t="s">
        <v>425</v>
      </c>
      <c r="C121" s="71"/>
      <c r="D121" s="18"/>
      <c r="E121" s="10">
        <f>$H$30</f>
        <v>45592.200000000004</v>
      </c>
    </row>
    <row r="122" spans="1:5" ht="19.5" customHeight="1">
      <c r="A122" s="3"/>
      <c r="B122" s="2"/>
      <c r="C122" s="71"/>
      <c r="D122" s="18"/>
      <c r="E122" s="10"/>
    </row>
    <row r="123" spans="1:5" ht="19.5" customHeight="1">
      <c r="A123" s="5"/>
      <c r="B123" s="18"/>
      <c r="C123" s="71"/>
      <c r="D123" s="18"/>
      <c r="E123" s="10"/>
    </row>
    <row r="124" spans="1:5" ht="36" customHeight="1">
      <c r="A124" s="102" t="s">
        <v>426</v>
      </c>
      <c r="B124" s="45" t="s">
        <v>427</v>
      </c>
      <c r="C124" s="2"/>
      <c r="D124" s="18"/>
      <c r="E124" s="317">
        <f>$J$30</f>
        <v>20493</v>
      </c>
    </row>
    <row r="125" spans="1:5" ht="17.25" customHeight="1">
      <c r="A125" s="102"/>
      <c r="B125" s="45"/>
      <c r="C125" s="2"/>
      <c r="D125" s="18"/>
      <c r="E125" s="18"/>
    </row>
    <row r="126" spans="1:5" ht="19.5" customHeight="1">
      <c r="A126" s="18"/>
      <c r="B126" s="18"/>
      <c r="C126" s="18"/>
      <c r="D126" s="18"/>
      <c r="E126" s="18"/>
    </row>
    <row r="127" spans="1:5" ht="78.75" customHeight="1">
      <c r="A127" s="32" t="s">
        <v>19</v>
      </c>
      <c r="B127" s="103" t="s">
        <v>433</v>
      </c>
      <c r="C127" s="18"/>
      <c r="D127" s="18"/>
      <c r="E127" s="18"/>
    </row>
    <row r="128" spans="1:5" ht="167.25" customHeight="1">
      <c r="A128" s="31" t="s">
        <v>204</v>
      </c>
      <c r="B128" s="45" t="s">
        <v>428</v>
      </c>
      <c r="C128" s="71" t="s">
        <v>602</v>
      </c>
      <c r="D128" s="18"/>
      <c r="E128" s="317">
        <f>$E$37*1.2</f>
        <v>694195.9199999998</v>
      </c>
    </row>
    <row r="129" spans="1:5" ht="19.5" customHeight="1">
      <c r="A129" s="3"/>
      <c r="B129" s="2"/>
      <c r="C129" s="3"/>
      <c r="D129" s="18"/>
      <c r="E129" s="18"/>
    </row>
    <row r="130" spans="1:5" ht="22.5" customHeight="1">
      <c r="A130" s="3"/>
      <c r="B130" s="2"/>
      <c r="C130" s="3"/>
      <c r="D130" s="18"/>
      <c r="E130" s="18"/>
    </row>
    <row r="131" spans="1:5" ht="147.75" customHeight="1">
      <c r="A131" s="31" t="s">
        <v>208</v>
      </c>
      <c r="B131" s="4" t="s">
        <v>394</v>
      </c>
      <c r="C131" s="71" t="s">
        <v>603</v>
      </c>
      <c r="D131" s="18"/>
      <c r="E131" s="317">
        <f>$E$75</f>
        <v>597483</v>
      </c>
    </row>
    <row r="132" spans="1:5" ht="19.5" customHeight="1">
      <c r="A132" s="3"/>
      <c r="B132" s="18"/>
      <c r="C132" s="18"/>
      <c r="D132" s="18"/>
      <c r="E132" s="18"/>
    </row>
    <row r="133" spans="1:5" ht="19.5" customHeight="1">
      <c r="A133" s="3"/>
      <c r="B133" s="2"/>
      <c r="C133" s="18"/>
      <c r="D133" s="18"/>
      <c r="E133" s="18"/>
    </row>
    <row r="134" spans="1:5" ht="57" customHeight="1">
      <c r="A134" s="32" t="s">
        <v>56</v>
      </c>
      <c r="B134" s="103" t="s">
        <v>429</v>
      </c>
      <c r="C134" s="18"/>
      <c r="D134" s="18"/>
      <c r="E134" s="18"/>
    </row>
    <row r="135" spans="1:5" ht="39" customHeight="1">
      <c r="A135" s="3" t="s">
        <v>290</v>
      </c>
      <c r="B135" s="18" t="s">
        <v>430</v>
      </c>
      <c r="C135" s="18"/>
      <c r="D135" s="18"/>
      <c r="E135" s="4">
        <v>0</v>
      </c>
    </row>
    <row r="136" spans="1:5" ht="19.5" customHeight="1">
      <c r="A136" s="3"/>
      <c r="B136" s="18"/>
      <c r="C136" s="18"/>
      <c r="D136" s="18"/>
      <c r="E136" s="18"/>
    </row>
    <row r="137" spans="1:5" ht="19.5" customHeight="1">
      <c r="A137" s="3"/>
      <c r="B137" s="18"/>
      <c r="C137" s="18"/>
      <c r="D137" s="18"/>
      <c r="E137" s="18"/>
    </row>
    <row r="138" spans="1:5" ht="42.75" customHeight="1">
      <c r="A138" s="3" t="s">
        <v>308</v>
      </c>
      <c r="B138" s="2" t="s">
        <v>434</v>
      </c>
      <c r="C138" s="18"/>
      <c r="D138" s="18"/>
      <c r="E138" s="317">
        <f>$L$30</f>
        <v>20493</v>
      </c>
    </row>
    <row r="139" spans="1:5" ht="19.5" customHeight="1">
      <c r="A139" s="3"/>
      <c r="B139" s="22"/>
      <c r="C139" s="18"/>
      <c r="D139" s="18"/>
      <c r="E139" s="18"/>
    </row>
    <row r="140" spans="1:5" ht="19.5" customHeight="1">
      <c r="A140" s="68"/>
      <c r="B140" s="14"/>
      <c r="C140" s="68"/>
      <c r="D140" s="68"/>
      <c r="E140" s="68"/>
    </row>
  </sheetData>
  <sheetProtection/>
  <mergeCells count="15">
    <mergeCell ref="B3:B6"/>
    <mergeCell ref="C3:C6"/>
    <mergeCell ref="D3:D6"/>
    <mergeCell ref="A1:L1"/>
    <mergeCell ref="K3:L5"/>
    <mergeCell ref="A33:A34"/>
    <mergeCell ref="B33:B34"/>
    <mergeCell ref="C33:C34"/>
    <mergeCell ref="D33:D34"/>
    <mergeCell ref="E33:E34"/>
    <mergeCell ref="E3:J3"/>
    <mergeCell ref="I4:J5"/>
    <mergeCell ref="G4:H5"/>
    <mergeCell ref="E4:F5"/>
    <mergeCell ref="A3:A6"/>
  </mergeCells>
  <printOptions/>
  <pageMargins left="0.56" right="0.18" top="0.4" bottom="0.54" header="0.17" footer="0.16"/>
  <pageSetup horizontalDpi="600" verticalDpi="600" orientation="landscape" paperSize="9" r:id="rId3"/>
  <headerFooter alignWithMargins="0">
    <oddFooter>&amp;CPage &amp;P&amp;R&amp;A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J262"/>
  <sheetViews>
    <sheetView zoomScalePageLayoutView="0" workbookViewId="0" topLeftCell="A2">
      <selection activeCell="E98" sqref="E98"/>
    </sheetView>
  </sheetViews>
  <sheetFormatPr defaultColWidth="9.140625" defaultRowHeight="19.5" customHeight="1"/>
  <cols>
    <col min="1" max="1" width="9.28125" style="13" customWidth="1"/>
    <col min="2" max="2" width="48.28125" style="13" customWidth="1"/>
    <col min="3" max="3" width="16.140625" style="13" customWidth="1"/>
    <col min="4" max="4" width="12.421875" style="13" customWidth="1"/>
    <col min="5" max="5" width="11.140625" style="13" customWidth="1"/>
    <col min="6" max="6" width="12.421875" style="13" customWidth="1"/>
    <col min="7" max="7" width="10.140625" style="13" customWidth="1"/>
    <col min="8" max="8" width="11.7109375" style="13" customWidth="1"/>
    <col min="9" max="9" width="12.421875" style="13" customWidth="1"/>
    <col min="10" max="10" width="12.7109375" style="13" customWidth="1"/>
    <col min="11" max="16384" width="9.140625" style="13" customWidth="1"/>
  </cols>
  <sheetData>
    <row r="1" ht="19.5" customHeight="1">
      <c r="A1" s="56" t="s">
        <v>480</v>
      </c>
    </row>
    <row r="2" spans="1:10" ht="30" customHeight="1">
      <c r="A2" s="590" t="s">
        <v>631</v>
      </c>
      <c r="B2" s="590"/>
      <c r="C2" s="590"/>
      <c r="D2" s="590"/>
      <c r="E2" s="590"/>
      <c r="F2" s="590"/>
      <c r="G2" s="590"/>
      <c r="H2" s="590"/>
      <c r="I2" s="590"/>
      <c r="J2" s="590"/>
    </row>
    <row r="3" spans="1:6" ht="19.5" customHeight="1">
      <c r="A3" s="343" t="s">
        <v>605</v>
      </c>
      <c r="B3" s="344"/>
      <c r="C3" s="344"/>
      <c r="D3" s="344"/>
      <c r="E3" s="8"/>
      <c r="F3" s="8"/>
    </row>
    <row r="4" spans="1:10" ht="19.5" customHeight="1">
      <c r="A4" s="345" t="s">
        <v>7</v>
      </c>
      <c r="B4" s="345" t="s">
        <v>564</v>
      </c>
      <c r="C4" s="345" t="s">
        <v>565</v>
      </c>
      <c r="D4" s="345" t="s">
        <v>566</v>
      </c>
      <c r="E4" s="625" t="s">
        <v>632</v>
      </c>
      <c r="F4" s="626"/>
      <c r="G4" s="625" t="s">
        <v>93</v>
      </c>
      <c r="H4" s="626"/>
      <c r="I4" s="381" t="s">
        <v>134</v>
      </c>
      <c r="J4" s="382"/>
    </row>
    <row r="5" spans="1:10" ht="19.5" customHeight="1">
      <c r="A5" s="346"/>
      <c r="B5" s="346"/>
      <c r="C5" s="346"/>
      <c r="D5" s="346"/>
      <c r="E5" s="384" t="s">
        <v>568</v>
      </c>
      <c r="F5" s="403" t="s">
        <v>569</v>
      </c>
      <c r="G5" s="384" t="s">
        <v>568</v>
      </c>
      <c r="H5" s="403" t="s">
        <v>569</v>
      </c>
      <c r="I5" s="384" t="s">
        <v>568</v>
      </c>
      <c r="J5" s="403" t="s">
        <v>569</v>
      </c>
    </row>
    <row r="6" spans="1:10" ht="15" customHeight="1">
      <c r="A6" s="350">
        <v>1</v>
      </c>
      <c r="B6" s="394" t="s">
        <v>575</v>
      </c>
      <c r="C6" s="350" t="s">
        <v>576</v>
      </c>
      <c r="D6" s="395">
        <v>40000</v>
      </c>
      <c r="E6" s="396">
        <v>0.01</v>
      </c>
      <c r="F6" s="397">
        <f aca="true" t="shared" si="0" ref="F6:F16">E6*D6</f>
        <v>400</v>
      </c>
      <c r="G6" s="357">
        <v>0.05</v>
      </c>
      <c r="H6" s="397">
        <f aca="true" t="shared" si="1" ref="H6:H16">D6*G6</f>
        <v>2000</v>
      </c>
      <c r="I6" s="357">
        <v>0.01</v>
      </c>
      <c r="J6" s="397">
        <f aca="true" t="shared" si="2" ref="J6:J16">I6*D6</f>
        <v>400</v>
      </c>
    </row>
    <row r="7" spans="1:10" ht="15" customHeight="1">
      <c r="A7" s="11">
        <f aca="true" t="shared" si="3" ref="A7:A16">A6+1</f>
        <v>2</v>
      </c>
      <c r="B7" s="360" t="s">
        <v>577</v>
      </c>
      <c r="C7" s="11" t="s">
        <v>576</v>
      </c>
      <c r="D7" s="352">
        <v>3000</v>
      </c>
      <c r="E7" s="361">
        <v>0.1</v>
      </c>
      <c r="F7" s="10">
        <f t="shared" si="0"/>
        <v>300</v>
      </c>
      <c r="G7" s="18">
        <v>0.2</v>
      </c>
      <c r="H7" s="18">
        <f t="shared" si="1"/>
        <v>600</v>
      </c>
      <c r="I7" s="18">
        <v>0.02</v>
      </c>
      <c r="J7" s="18">
        <f t="shared" si="2"/>
        <v>60</v>
      </c>
    </row>
    <row r="8" spans="1:10" ht="15" customHeight="1">
      <c r="A8" s="11">
        <f t="shared" si="3"/>
        <v>3</v>
      </c>
      <c r="B8" s="360" t="s">
        <v>578</v>
      </c>
      <c r="C8" s="11" t="s">
        <v>579</v>
      </c>
      <c r="D8" s="352">
        <v>6500</v>
      </c>
      <c r="E8" s="361">
        <v>0.05</v>
      </c>
      <c r="F8" s="10">
        <f t="shared" si="0"/>
        <v>325</v>
      </c>
      <c r="G8" s="18">
        <v>0.05</v>
      </c>
      <c r="H8" s="18">
        <f t="shared" si="1"/>
        <v>325</v>
      </c>
      <c r="I8" s="361">
        <v>0.5</v>
      </c>
      <c r="J8" s="10">
        <f t="shared" si="2"/>
        <v>3250</v>
      </c>
    </row>
    <row r="9" spans="1:10" ht="15" customHeight="1">
      <c r="A9" s="11">
        <f t="shared" si="3"/>
        <v>4</v>
      </c>
      <c r="B9" s="360" t="s">
        <v>580</v>
      </c>
      <c r="C9" s="11" t="s">
        <v>581</v>
      </c>
      <c r="D9" s="352">
        <v>19500</v>
      </c>
      <c r="E9" s="361">
        <v>0.05</v>
      </c>
      <c r="F9" s="10">
        <f t="shared" si="0"/>
        <v>975</v>
      </c>
      <c r="G9" s="18"/>
      <c r="H9" s="18">
        <f t="shared" si="1"/>
        <v>0</v>
      </c>
      <c r="I9" s="361">
        <v>0.3</v>
      </c>
      <c r="J9" s="10">
        <f t="shared" si="2"/>
        <v>5850</v>
      </c>
    </row>
    <row r="10" spans="1:10" ht="15" customHeight="1">
      <c r="A10" s="11">
        <f t="shared" si="3"/>
        <v>5</v>
      </c>
      <c r="B10" s="360" t="s">
        <v>582</v>
      </c>
      <c r="C10" s="11" t="s">
        <v>581</v>
      </c>
      <c r="D10" s="352">
        <v>14500</v>
      </c>
      <c r="E10" s="361">
        <v>0.1</v>
      </c>
      <c r="F10" s="10">
        <f t="shared" si="0"/>
        <v>1450</v>
      </c>
      <c r="G10" s="18">
        <v>0.05</v>
      </c>
      <c r="H10" s="18">
        <f t="shared" si="1"/>
        <v>725</v>
      </c>
      <c r="I10" s="361">
        <v>0.5</v>
      </c>
      <c r="J10" s="10">
        <f t="shared" si="2"/>
        <v>7250</v>
      </c>
    </row>
    <row r="11" spans="1:10" ht="15" customHeight="1">
      <c r="A11" s="11">
        <f t="shared" si="3"/>
        <v>6</v>
      </c>
      <c r="B11" s="360" t="s">
        <v>583</v>
      </c>
      <c r="C11" s="11" t="s">
        <v>584</v>
      </c>
      <c r="D11" s="352">
        <v>80000</v>
      </c>
      <c r="E11" s="361">
        <v>0.01</v>
      </c>
      <c r="F11" s="10">
        <f t="shared" si="0"/>
        <v>800</v>
      </c>
      <c r="G11" s="18">
        <v>0.02</v>
      </c>
      <c r="H11" s="10">
        <f t="shared" si="1"/>
        <v>1600</v>
      </c>
      <c r="I11" s="361">
        <v>0.05</v>
      </c>
      <c r="J11" s="10">
        <f t="shared" si="2"/>
        <v>4000</v>
      </c>
    </row>
    <row r="12" spans="1:10" ht="15" customHeight="1">
      <c r="A12" s="11">
        <f t="shared" si="3"/>
        <v>7</v>
      </c>
      <c r="B12" s="360" t="s">
        <v>633</v>
      </c>
      <c r="C12" s="11" t="s">
        <v>494</v>
      </c>
      <c r="D12" s="352">
        <v>12000</v>
      </c>
      <c r="E12" s="361"/>
      <c r="F12" s="10">
        <f t="shared" si="0"/>
        <v>0</v>
      </c>
      <c r="G12" s="18"/>
      <c r="H12" s="18">
        <f t="shared" si="1"/>
        <v>0</v>
      </c>
      <c r="I12" s="361">
        <v>1</v>
      </c>
      <c r="J12" s="10">
        <f t="shared" si="2"/>
        <v>12000</v>
      </c>
    </row>
    <row r="13" spans="1:10" ht="15" customHeight="1">
      <c r="A13" s="11">
        <f t="shared" si="3"/>
        <v>8</v>
      </c>
      <c r="B13" s="360" t="s">
        <v>586</v>
      </c>
      <c r="C13" s="11" t="s">
        <v>576</v>
      </c>
      <c r="D13" s="352">
        <v>1200000</v>
      </c>
      <c r="E13" s="362">
        <v>0.002</v>
      </c>
      <c r="F13" s="10">
        <f t="shared" si="0"/>
        <v>2400</v>
      </c>
      <c r="G13" s="18">
        <v>0.002</v>
      </c>
      <c r="H13" s="10">
        <f t="shared" si="1"/>
        <v>2400</v>
      </c>
      <c r="I13" s="18">
        <v>0.005</v>
      </c>
      <c r="J13" s="10">
        <f t="shared" si="2"/>
        <v>6000</v>
      </c>
    </row>
    <row r="14" spans="1:10" ht="15" customHeight="1">
      <c r="A14" s="11">
        <f t="shared" si="3"/>
        <v>9</v>
      </c>
      <c r="B14" s="360" t="s">
        <v>587</v>
      </c>
      <c r="C14" s="11" t="s">
        <v>576</v>
      </c>
      <c r="D14" s="352">
        <v>1050000</v>
      </c>
      <c r="E14" s="362">
        <v>0.005</v>
      </c>
      <c r="F14" s="10">
        <f t="shared" si="0"/>
        <v>5250</v>
      </c>
      <c r="G14" s="18">
        <v>0.005</v>
      </c>
      <c r="H14" s="10">
        <f t="shared" si="1"/>
        <v>5250</v>
      </c>
      <c r="I14" s="18">
        <v>0.05</v>
      </c>
      <c r="J14" s="10">
        <f t="shared" si="2"/>
        <v>52500</v>
      </c>
    </row>
    <row r="15" spans="1:10" ht="18" customHeight="1">
      <c r="A15" s="11">
        <f t="shared" si="3"/>
        <v>10</v>
      </c>
      <c r="B15" s="360" t="s">
        <v>590</v>
      </c>
      <c r="C15" s="11" t="s">
        <v>591</v>
      </c>
      <c r="D15" s="352">
        <v>2500</v>
      </c>
      <c r="E15" s="361">
        <v>2</v>
      </c>
      <c r="F15" s="10">
        <f t="shared" si="0"/>
        <v>5000</v>
      </c>
      <c r="G15" s="361">
        <v>2</v>
      </c>
      <c r="H15" s="10">
        <f t="shared" si="1"/>
        <v>5000</v>
      </c>
      <c r="I15" s="361">
        <v>2</v>
      </c>
      <c r="J15" s="10">
        <f t="shared" si="2"/>
        <v>5000</v>
      </c>
    </row>
    <row r="16" spans="1:10" ht="18" customHeight="1">
      <c r="A16" s="11">
        <f t="shared" si="3"/>
        <v>11</v>
      </c>
      <c r="B16" s="360" t="s">
        <v>634</v>
      </c>
      <c r="C16" s="11" t="s">
        <v>581</v>
      </c>
      <c r="D16" s="352">
        <v>10000</v>
      </c>
      <c r="E16" s="361"/>
      <c r="F16" s="10">
        <f t="shared" si="0"/>
        <v>0</v>
      </c>
      <c r="G16" s="18"/>
      <c r="H16" s="18">
        <f t="shared" si="1"/>
        <v>0</v>
      </c>
      <c r="I16" s="361">
        <v>0.1</v>
      </c>
      <c r="J16" s="10">
        <f t="shared" si="2"/>
        <v>1000</v>
      </c>
    </row>
    <row r="17" spans="1:10" ht="25.5" customHeight="1">
      <c r="A17" s="398"/>
      <c r="B17" s="399" t="s">
        <v>600</v>
      </c>
      <c r="C17" s="400"/>
      <c r="D17" s="400"/>
      <c r="E17" s="398"/>
      <c r="F17" s="401">
        <f>SUM(F6:F16)*1.08</f>
        <v>18252</v>
      </c>
      <c r="G17" s="401"/>
      <c r="H17" s="401">
        <f>SUM(H6:H16)*1.08</f>
        <v>19332</v>
      </c>
      <c r="I17" s="401"/>
      <c r="J17" s="401">
        <f>SUM(J6:J16)*1.08</f>
        <v>105094.8</v>
      </c>
    </row>
    <row r="18" spans="1:10" ht="16.5" customHeight="1">
      <c r="A18" s="370"/>
      <c r="B18" s="371"/>
      <c r="C18" s="372"/>
      <c r="D18" s="372"/>
      <c r="E18" s="370"/>
      <c r="F18" s="374"/>
      <c r="G18" s="374"/>
      <c r="H18" s="374"/>
      <c r="I18" s="374"/>
      <c r="J18" s="374"/>
    </row>
    <row r="19" spans="1:10" ht="15.75" customHeight="1">
      <c r="A19" s="375"/>
      <c r="B19" s="376"/>
      <c r="C19" s="377"/>
      <c r="D19" s="377"/>
      <c r="E19" s="375"/>
      <c r="F19" s="374"/>
      <c r="G19" s="374"/>
      <c r="H19" s="374"/>
      <c r="I19" s="374"/>
      <c r="J19" s="374"/>
    </row>
    <row r="20" spans="1:5" ht="25.5" customHeight="1">
      <c r="A20" s="29" t="s">
        <v>7</v>
      </c>
      <c r="B20" s="29" t="s">
        <v>8</v>
      </c>
      <c r="C20" s="318" t="s">
        <v>44</v>
      </c>
      <c r="D20" s="29" t="s">
        <v>601</v>
      </c>
      <c r="E20" s="29" t="s">
        <v>569</v>
      </c>
    </row>
    <row r="21" spans="1:5" ht="34.5" customHeight="1">
      <c r="A21" s="85"/>
      <c r="B21" s="404" t="s">
        <v>483</v>
      </c>
      <c r="C21" s="31"/>
      <c r="D21" s="31"/>
      <c r="E21" s="31"/>
    </row>
    <row r="22" spans="1:5" ht="38.25" customHeight="1">
      <c r="A22" s="102" t="s">
        <v>18</v>
      </c>
      <c r="B22" s="404" t="s">
        <v>82</v>
      </c>
      <c r="C22" s="104"/>
      <c r="D22" s="18"/>
      <c r="E22" s="18"/>
    </row>
    <row r="23" spans="1:5" ht="19.5" customHeight="1">
      <c r="A23" s="102" t="s">
        <v>180</v>
      </c>
      <c r="B23" s="86" t="s">
        <v>635</v>
      </c>
      <c r="C23" s="45"/>
      <c r="D23" s="18"/>
      <c r="E23" s="18"/>
    </row>
    <row r="24" spans="1:5" ht="24.75" customHeight="1">
      <c r="A24" s="31">
        <v>1</v>
      </c>
      <c r="B24" s="45" t="s">
        <v>57</v>
      </c>
      <c r="C24" s="9"/>
      <c r="D24" s="18"/>
      <c r="E24" s="18"/>
    </row>
    <row r="25" spans="1:5" ht="24.75" customHeight="1">
      <c r="A25" s="3" t="s">
        <v>20</v>
      </c>
      <c r="B25" s="2" t="s">
        <v>58</v>
      </c>
      <c r="C25" s="71" t="s">
        <v>625</v>
      </c>
      <c r="D25" s="18"/>
      <c r="E25" s="10">
        <f>$F$17</f>
        <v>18252</v>
      </c>
    </row>
    <row r="26" spans="1:5" ht="24.75" customHeight="1">
      <c r="A26" s="3"/>
      <c r="B26" s="18"/>
      <c r="C26" s="18"/>
      <c r="D26" s="18"/>
      <c r="E26" s="10"/>
    </row>
    <row r="27" spans="1:5" ht="24.75" customHeight="1">
      <c r="A27" s="3"/>
      <c r="B27" s="18"/>
      <c r="C27" s="9"/>
      <c r="D27" s="18"/>
      <c r="E27" s="10"/>
    </row>
    <row r="28" spans="1:5" ht="24.75" customHeight="1">
      <c r="A28" s="3" t="s">
        <v>21</v>
      </c>
      <c r="B28" s="2" t="s">
        <v>108</v>
      </c>
      <c r="C28" s="71" t="s">
        <v>624</v>
      </c>
      <c r="D28" s="18"/>
      <c r="E28" s="10">
        <f>$F$17</f>
        <v>18252</v>
      </c>
    </row>
    <row r="29" spans="1:5" ht="24.75" customHeight="1">
      <c r="A29" s="3"/>
      <c r="B29" s="18"/>
      <c r="C29" s="18"/>
      <c r="D29" s="18"/>
      <c r="E29" s="10"/>
    </row>
    <row r="30" spans="1:5" ht="24.75" customHeight="1">
      <c r="A30" s="3"/>
      <c r="B30" s="18"/>
      <c r="C30" s="71"/>
      <c r="D30" s="18"/>
      <c r="E30" s="10"/>
    </row>
    <row r="31" spans="1:5" ht="24.75" customHeight="1">
      <c r="A31" s="3" t="s">
        <v>42</v>
      </c>
      <c r="B31" s="2" t="s">
        <v>60</v>
      </c>
      <c r="C31" s="18"/>
      <c r="D31" s="18"/>
      <c r="E31" s="10"/>
    </row>
    <row r="32" spans="1:5" ht="24.75" customHeight="1">
      <c r="A32" s="3"/>
      <c r="B32" s="18"/>
      <c r="C32" s="4"/>
      <c r="D32" s="18"/>
      <c r="E32" s="10"/>
    </row>
    <row r="33" spans="1:5" ht="24.75" customHeight="1">
      <c r="A33" s="3" t="s">
        <v>61</v>
      </c>
      <c r="B33" s="2" t="s">
        <v>62</v>
      </c>
      <c r="C33" s="71" t="s">
        <v>626</v>
      </c>
      <c r="D33" s="18"/>
      <c r="E33" s="10">
        <f>$F$17</f>
        <v>18252</v>
      </c>
    </row>
    <row r="34" spans="1:5" ht="24.75" customHeight="1">
      <c r="A34" s="3"/>
      <c r="B34" s="18"/>
      <c r="C34" s="18"/>
      <c r="D34" s="18"/>
      <c r="E34" s="10"/>
    </row>
    <row r="35" spans="1:5" ht="24.75" customHeight="1">
      <c r="A35" s="3"/>
      <c r="B35" s="18"/>
      <c r="C35" s="71"/>
      <c r="D35" s="18"/>
      <c r="E35" s="10"/>
    </row>
    <row r="36" spans="1:5" ht="24.75" customHeight="1">
      <c r="A36" s="3" t="s">
        <v>63</v>
      </c>
      <c r="B36" s="2" t="s">
        <v>64</v>
      </c>
      <c r="C36" s="71" t="s">
        <v>626</v>
      </c>
      <c r="D36" s="18"/>
      <c r="E36" s="10">
        <f>$F$17</f>
        <v>18252</v>
      </c>
    </row>
    <row r="37" spans="1:5" ht="24.75" customHeight="1">
      <c r="A37" s="3"/>
      <c r="B37" s="18"/>
      <c r="C37" s="45"/>
      <c r="D37" s="18"/>
      <c r="E37" s="10"/>
    </row>
    <row r="38" spans="1:5" ht="24.75" customHeight="1">
      <c r="A38" s="3"/>
      <c r="B38" s="18"/>
      <c r="C38" s="71"/>
      <c r="D38" s="18"/>
      <c r="E38" s="10"/>
    </row>
    <row r="39" spans="1:5" ht="30" customHeight="1">
      <c r="A39" s="3" t="s">
        <v>65</v>
      </c>
      <c r="B39" s="2" t="s">
        <v>66</v>
      </c>
      <c r="C39" s="71" t="s">
        <v>626</v>
      </c>
      <c r="D39" s="18"/>
      <c r="E39" s="10">
        <f>$F$17</f>
        <v>18252</v>
      </c>
    </row>
    <row r="40" spans="1:5" ht="24.75" customHeight="1">
      <c r="A40" s="3"/>
      <c r="B40" s="18"/>
      <c r="C40" s="18"/>
      <c r="D40" s="18"/>
      <c r="E40" s="10"/>
    </row>
    <row r="41" spans="1:5" ht="24.75" customHeight="1">
      <c r="A41" s="3"/>
      <c r="B41" s="18"/>
      <c r="C41" s="18"/>
      <c r="D41" s="18"/>
      <c r="E41" s="10"/>
    </row>
    <row r="42" spans="1:5" ht="24.75" customHeight="1">
      <c r="A42" s="3" t="s">
        <v>67</v>
      </c>
      <c r="B42" s="2" t="s">
        <v>68</v>
      </c>
      <c r="C42" s="71" t="s">
        <v>626</v>
      </c>
      <c r="D42" s="18"/>
      <c r="E42" s="10">
        <f>$F$17</f>
        <v>18252</v>
      </c>
    </row>
    <row r="43" spans="1:5" ht="24.75" customHeight="1">
      <c r="A43" s="3"/>
      <c r="B43" s="18"/>
      <c r="C43" s="18"/>
      <c r="D43" s="18"/>
      <c r="E43" s="10"/>
    </row>
    <row r="44" spans="1:5" ht="24.75" customHeight="1">
      <c r="A44" s="3"/>
      <c r="B44" s="18"/>
      <c r="C44" s="18"/>
      <c r="D44" s="18"/>
      <c r="E44" s="10"/>
    </row>
    <row r="45" spans="1:5" ht="24.75" customHeight="1">
      <c r="A45" s="3" t="s">
        <v>69</v>
      </c>
      <c r="B45" s="2" t="s">
        <v>70</v>
      </c>
      <c r="C45" s="71" t="s">
        <v>626</v>
      </c>
      <c r="D45" s="18"/>
      <c r="E45" s="10">
        <f>$F$17</f>
        <v>18252</v>
      </c>
    </row>
    <row r="46" spans="1:5" ht="24.75" customHeight="1">
      <c r="A46" s="3"/>
      <c r="B46" s="18"/>
      <c r="C46" s="18"/>
      <c r="D46" s="18"/>
      <c r="E46" s="10"/>
    </row>
    <row r="47" spans="1:5" ht="24.75" customHeight="1">
      <c r="A47" s="3"/>
      <c r="B47" s="18"/>
      <c r="C47" s="18"/>
      <c r="D47" s="18"/>
      <c r="E47" s="10"/>
    </row>
    <row r="48" spans="1:5" ht="24.75" customHeight="1">
      <c r="A48" s="3" t="s">
        <v>71</v>
      </c>
      <c r="B48" s="2" t="s">
        <v>72</v>
      </c>
      <c r="C48" s="71" t="s">
        <v>626</v>
      </c>
      <c r="D48" s="18"/>
      <c r="E48" s="10">
        <f>$F$17</f>
        <v>18252</v>
      </c>
    </row>
    <row r="49" spans="1:5" ht="20.25" customHeight="1">
      <c r="A49" s="3"/>
      <c r="B49" s="18"/>
      <c r="C49" s="71"/>
      <c r="D49" s="18"/>
      <c r="E49" s="10"/>
    </row>
    <row r="50" spans="1:5" ht="24.75" customHeight="1">
      <c r="A50" s="3"/>
      <c r="B50" s="18"/>
      <c r="C50" s="18"/>
      <c r="D50" s="18"/>
      <c r="E50" s="10"/>
    </row>
    <row r="51" spans="1:5" ht="24.75" customHeight="1">
      <c r="A51" s="3" t="s">
        <v>73</v>
      </c>
      <c r="B51" s="2" t="s">
        <v>74</v>
      </c>
      <c r="C51" s="71" t="s">
        <v>626</v>
      </c>
      <c r="D51" s="18"/>
      <c r="E51" s="10">
        <f>$F$17</f>
        <v>18252</v>
      </c>
    </row>
    <row r="52" spans="1:5" ht="24.75" customHeight="1">
      <c r="A52" s="3"/>
      <c r="B52" s="18"/>
      <c r="C52" s="71"/>
      <c r="D52" s="18"/>
      <c r="E52" s="10"/>
    </row>
    <row r="53" spans="1:5" ht="24.75" customHeight="1">
      <c r="A53" s="3"/>
      <c r="B53" s="18"/>
      <c r="C53" s="18"/>
      <c r="D53" s="18"/>
      <c r="E53" s="10"/>
    </row>
    <row r="54" spans="1:5" ht="24.75" customHeight="1">
      <c r="A54" s="3" t="s">
        <v>75</v>
      </c>
      <c r="B54" s="2" t="s">
        <v>76</v>
      </c>
      <c r="C54" s="71" t="s">
        <v>636</v>
      </c>
      <c r="D54" s="18"/>
      <c r="E54" s="10">
        <f>$F$17</f>
        <v>18252</v>
      </c>
    </row>
    <row r="55" spans="1:5" ht="24.75" customHeight="1">
      <c r="A55" s="3"/>
      <c r="B55" s="18"/>
      <c r="C55" s="71"/>
      <c r="D55" s="18"/>
      <c r="E55" s="10"/>
    </row>
    <row r="56" spans="1:5" ht="24.75" customHeight="1">
      <c r="A56" s="3"/>
      <c r="B56" s="18"/>
      <c r="C56" s="18"/>
      <c r="D56" s="18"/>
      <c r="E56" s="10"/>
    </row>
    <row r="57" spans="1:5" ht="24.75" customHeight="1">
      <c r="A57" s="3" t="s">
        <v>46</v>
      </c>
      <c r="B57" s="2" t="s">
        <v>77</v>
      </c>
      <c r="C57" s="71" t="s">
        <v>626</v>
      </c>
      <c r="D57" s="18"/>
      <c r="E57" s="10">
        <f>$F$17</f>
        <v>18252</v>
      </c>
    </row>
    <row r="58" spans="1:5" ht="24.75" customHeight="1">
      <c r="A58" s="3"/>
      <c r="B58" s="18"/>
      <c r="C58" s="71"/>
      <c r="D58" s="18"/>
      <c r="E58" s="10"/>
    </row>
    <row r="59" spans="1:5" ht="24.75" customHeight="1">
      <c r="A59" s="3"/>
      <c r="B59" s="18"/>
      <c r="C59" s="18"/>
      <c r="D59" s="18"/>
      <c r="E59" s="10"/>
    </row>
    <row r="60" spans="1:5" ht="24.75" customHeight="1">
      <c r="A60" s="3" t="s">
        <v>47</v>
      </c>
      <c r="B60" s="2" t="s">
        <v>78</v>
      </c>
      <c r="C60" s="71"/>
      <c r="D60" s="18"/>
      <c r="E60" s="10"/>
    </row>
    <row r="61" spans="1:5" ht="24.75" customHeight="1">
      <c r="A61" s="3" t="s">
        <v>79</v>
      </c>
      <c r="B61" s="2" t="s">
        <v>80</v>
      </c>
      <c r="C61" s="71" t="s">
        <v>626</v>
      </c>
      <c r="D61" s="18"/>
      <c r="E61" s="10">
        <f>$F$17</f>
        <v>18252</v>
      </c>
    </row>
    <row r="62" spans="1:5" ht="24.75" customHeight="1">
      <c r="A62" s="5"/>
      <c r="B62" s="18"/>
      <c r="C62" s="71"/>
      <c r="D62" s="18"/>
      <c r="E62" s="10"/>
    </row>
    <row r="63" spans="1:5" ht="24.75" customHeight="1">
      <c r="A63" s="5"/>
      <c r="B63" s="18"/>
      <c r="C63" s="18"/>
      <c r="D63" s="18"/>
      <c r="E63" s="10"/>
    </row>
    <row r="64" spans="1:5" ht="24.75" customHeight="1">
      <c r="A64" s="3" t="s">
        <v>81</v>
      </c>
      <c r="B64" s="2" t="s">
        <v>84</v>
      </c>
      <c r="C64" s="71" t="s">
        <v>626</v>
      </c>
      <c r="D64" s="18"/>
      <c r="E64" s="10">
        <f>$F$17</f>
        <v>18252</v>
      </c>
    </row>
    <row r="65" spans="1:5" ht="24.75" customHeight="1">
      <c r="A65" s="3"/>
      <c r="B65" s="18"/>
      <c r="C65" s="18"/>
      <c r="D65" s="18"/>
      <c r="E65" s="10"/>
    </row>
    <row r="66" spans="1:5" ht="24.75" customHeight="1">
      <c r="A66" s="3"/>
      <c r="B66" s="18"/>
      <c r="C66" s="71"/>
      <c r="D66" s="18"/>
      <c r="E66" s="10"/>
    </row>
    <row r="67" spans="1:5" ht="29.25" customHeight="1">
      <c r="A67" s="3" t="s">
        <v>85</v>
      </c>
      <c r="B67" s="2" t="s">
        <v>86</v>
      </c>
      <c r="C67" s="71" t="s">
        <v>626</v>
      </c>
      <c r="D67" s="18"/>
      <c r="E67" s="10">
        <f>$F$17</f>
        <v>18252</v>
      </c>
    </row>
    <row r="68" spans="1:5" ht="24.75" customHeight="1">
      <c r="A68" s="3"/>
      <c r="B68" s="18"/>
      <c r="C68" s="45"/>
      <c r="D68" s="18"/>
      <c r="E68" s="10"/>
    </row>
    <row r="69" spans="1:5" ht="24.75" customHeight="1">
      <c r="A69" s="3"/>
      <c r="B69" s="18"/>
      <c r="C69" s="71"/>
      <c r="D69" s="18"/>
      <c r="E69" s="10"/>
    </row>
    <row r="70" spans="1:5" ht="40.5" customHeight="1">
      <c r="A70" s="3" t="s">
        <v>87</v>
      </c>
      <c r="B70" s="2" t="s">
        <v>88</v>
      </c>
      <c r="C70" s="71" t="s">
        <v>626</v>
      </c>
      <c r="D70" s="18"/>
      <c r="E70" s="10">
        <f>$F$17</f>
        <v>18252</v>
      </c>
    </row>
    <row r="71" spans="1:5" ht="20.25" customHeight="1">
      <c r="A71" s="3"/>
      <c r="B71" s="18"/>
      <c r="C71" s="71"/>
      <c r="D71" s="18"/>
      <c r="E71" s="10"/>
    </row>
    <row r="72" spans="1:5" ht="24.75" customHeight="1">
      <c r="A72" s="3"/>
      <c r="B72" s="18"/>
      <c r="C72" s="18"/>
      <c r="D72" s="18"/>
      <c r="E72" s="10"/>
    </row>
    <row r="73" spans="1:5" ht="24.75" customHeight="1">
      <c r="A73" s="3" t="s">
        <v>89</v>
      </c>
      <c r="B73" s="2" t="s">
        <v>90</v>
      </c>
      <c r="C73" s="71" t="s">
        <v>637</v>
      </c>
      <c r="D73" s="18"/>
      <c r="E73" s="10">
        <f>$F$17</f>
        <v>18252</v>
      </c>
    </row>
    <row r="74" spans="1:5" ht="24.75" customHeight="1">
      <c r="A74" s="3"/>
      <c r="B74" s="2"/>
      <c r="C74" s="18"/>
      <c r="D74" s="18"/>
      <c r="E74" s="10"/>
    </row>
    <row r="75" spans="1:5" ht="24.75" customHeight="1">
      <c r="A75" s="5"/>
      <c r="B75" s="18"/>
      <c r="C75" s="45"/>
      <c r="D75" s="18"/>
      <c r="E75" s="10"/>
    </row>
    <row r="76" spans="1:5" ht="24.75" customHeight="1">
      <c r="A76" s="3" t="s">
        <v>91</v>
      </c>
      <c r="B76" s="2" t="s">
        <v>92</v>
      </c>
      <c r="C76" s="71" t="s">
        <v>638</v>
      </c>
      <c r="D76" s="18"/>
      <c r="E76" s="10">
        <f>$F$17</f>
        <v>18252</v>
      </c>
    </row>
    <row r="77" spans="1:5" ht="24.75" customHeight="1">
      <c r="A77" s="5"/>
      <c r="B77" s="2"/>
      <c r="C77" s="3"/>
      <c r="D77" s="18"/>
      <c r="E77" s="18"/>
    </row>
    <row r="78" spans="1:5" ht="24.75" customHeight="1">
      <c r="A78" s="5"/>
      <c r="B78" s="2"/>
      <c r="C78" s="71"/>
      <c r="D78" s="18"/>
      <c r="E78" s="18"/>
    </row>
    <row r="79" spans="1:5" ht="24.75" customHeight="1">
      <c r="A79" s="6">
        <v>2</v>
      </c>
      <c r="B79" s="45" t="s">
        <v>93</v>
      </c>
      <c r="C79" s="3"/>
      <c r="D79" s="18"/>
      <c r="E79" s="18"/>
    </row>
    <row r="80" spans="1:5" ht="24.75" customHeight="1">
      <c r="A80" s="3" t="s">
        <v>22</v>
      </c>
      <c r="B80" s="2" t="s">
        <v>94</v>
      </c>
      <c r="C80" s="3"/>
      <c r="D80" s="18"/>
      <c r="E80" s="18"/>
    </row>
    <row r="81" spans="1:5" ht="24.75" customHeight="1">
      <c r="A81" s="3" t="s">
        <v>95</v>
      </c>
      <c r="B81" s="2" t="s">
        <v>96</v>
      </c>
      <c r="C81" s="3"/>
      <c r="D81" s="18"/>
      <c r="E81" s="18"/>
    </row>
    <row r="82" spans="1:5" ht="29.25" customHeight="1">
      <c r="A82" s="3" t="s">
        <v>98</v>
      </c>
      <c r="B82" s="18" t="s">
        <v>99</v>
      </c>
      <c r="C82" s="71" t="s">
        <v>625</v>
      </c>
      <c r="D82" s="18"/>
      <c r="E82" s="10">
        <f>$H$17</f>
        <v>19332</v>
      </c>
    </row>
    <row r="83" spans="1:5" ht="24.75" customHeight="1">
      <c r="A83" s="31"/>
      <c r="B83" s="45"/>
      <c r="C83" s="71"/>
      <c r="D83" s="18"/>
      <c r="E83" s="10"/>
    </row>
    <row r="84" spans="1:5" ht="24.75" customHeight="1">
      <c r="A84" s="3"/>
      <c r="B84" s="18"/>
      <c r="C84" s="18"/>
      <c r="D84" s="18"/>
      <c r="E84" s="10"/>
    </row>
    <row r="85" spans="1:5" ht="24.75" customHeight="1">
      <c r="A85" s="3" t="s">
        <v>100</v>
      </c>
      <c r="B85" s="18" t="s">
        <v>101</v>
      </c>
      <c r="C85" s="71" t="s">
        <v>625</v>
      </c>
      <c r="D85" s="18"/>
      <c r="E85" s="10">
        <f>$H$17</f>
        <v>19332</v>
      </c>
    </row>
    <row r="86" spans="1:5" ht="24.75" customHeight="1">
      <c r="A86" s="31"/>
      <c r="B86" s="45"/>
      <c r="C86" s="18"/>
      <c r="D86" s="18"/>
      <c r="E86" s="10"/>
    </row>
    <row r="87" spans="1:5" ht="24.75" customHeight="1">
      <c r="A87" s="3"/>
      <c r="B87" s="18"/>
      <c r="C87" s="71"/>
      <c r="D87" s="18"/>
      <c r="E87" s="10"/>
    </row>
    <row r="88" spans="1:5" ht="24.75" customHeight="1">
      <c r="A88" s="3" t="s">
        <v>102</v>
      </c>
      <c r="B88" s="18" t="s">
        <v>103</v>
      </c>
      <c r="C88" s="71" t="s">
        <v>625</v>
      </c>
      <c r="D88" s="18"/>
      <c r="E88" s="10">
        <f>$H$17</f>
        <v>19332</v>
      </c>
    </row>
    <row r="89" spans="1:5" ht="24.75" customHeight="1">
      <c r="A89" s="31"/>
      <c r="B89" s="45"/>
      <c r="C89" s="45"/>
      <c r="D89" s="18"/>
      <c r="E89" s="10"/>
    </row>
    <row r="90" spans="1:5" ht="24.75" customHeight="1">
      <c r="A90" s="3"/>
      <c r="B90" s="2"/>
      <c r="C90" s="71"/>
      <c r="D90" s="18"/>
      <c r="E90" s="10"/>
    </row>
    <row r="91" spans="1:5" ht="24.75" customHeight="1">
      <c r="A91" s="3" t="s">
        <v>104</v>
      </c>
      <c r="B91" s="2" t="s">
        <v>105</v>
      </c>
      <c r="C91" s="18"/>
      <c r="D91" s="18"/>
      <c r="E91" s="10"/>
    </row>
    <row r="92" spans="1:5" ht="24.75" customHeight="1">
      <c r="A92" s="3" t="s">
        <v>106</v>
      </c>
      <c r="B92" s="18" t="s">
        <v>99</v>
      </c>
      <c r="C92" s="71" t="s">
        <v>625</v>
      </c>
      <c r="D92" s="18"/>
      <c r="E92" s="10">
        <f>$H$17</f>
        <v>19332</v>
      </c>
    </row>
    <row r="93" spans="1:5" ht="24.75" customHeight="1">
      <c r="A93" s="3"/>
      <c r="B93" s="18"/>
      <c r="C93" s="18"/>
      <c r="D93" s="18"/>
      <c r="E93" s="10"/>
    </row>
    <row r="94" spans="1:5" ht="24.75" customHeight="1">
      <c r="A94" s="3"/>
      <c r="B94" s="2"/>
      <c r="C94" s="71"/>
      <c r="D94" s="18"/>
      <c r="E94" s="10"/>
    </row>
    <row r="95" spans="1:5" ht="24.75" customHeight="1">
      <c r="A95" s="3" t="s">
        <v>107</v>
      </c>
      <c r="B95" s="18" t="s">
        <v>101</v>
      </c>
      <c r="C95" s="71" t="s">
        <v>625</v>
      </c>
      <c r="D95" s="18"/>
      <c r="E95" s="10">
        <f>$H$17</f>
        <v>19332</v>
      </c>
    </row>
    <row r="96" spans="1:5" ht="24.75" customHeight="1">
      <c r="A96" s="5"/>
      <c r="B96" s="18"/>
      <c r="C96" s="71"/>
      <c r="D96" s="18"/>
      <c r="E96" s="10"/>
    </row>
    <row r="97" spans="1:5" ht="24.75" customHeight="1">
      <c r="A97" s="3"/>
      <c r="B97" s="2"/>
      <c r="C97" s="18"/>
      <c r="D97" s="18"/>
      <c r="E97" s="10"/>
    </row>
    <row r="98" spans="1:5" ht="24.75" customHeight="1">
      <c r="A98" s="3" t="s">
        <v>23</v>
      </c>
      <c r="B98" s="18" t="s">
        <v>108</v>
      </c>
      <c r="C98" s="71" t="s">
        <v>624</v>
      </c>
      <c r="D98" s="18"/>
      <c r="E98" s="10">
        <f>$H$17</f>
        <v>19332</v>
      </c>
    </row>
    <row r="99" spans="1:5" ht="24.75" customHeight="1">
      <c r="A99" s="3"/>
      <c r="B99" s="18"/>
      <c r="C99" s="18"/>
      <c r="D99" s="18"/>
      <c r="E99" s="10"/>
    </row>
    <row r="100" spans="1:5" ht="24.75" customHeight="1">
      <c r="A100" s="3"/>
      <c r="B100" s="2"/>
      <c r="C100" s="71"/>
      <c r="D100" s="18"/>
      <c r="E100" s="10"/>
    </row>
    <row r="101" spans="1:5" ht="24.75" customHeight="1">
      <c r="A101" s="3" t="s">
        <v>24</v>
      </c>
      <c r="B101" s="18" t="s">
        <v>60</v>
      </c>
      <c r="C101" s="18"/>
      <c r="D101" s="18"/>
      <c r="E101" s="10"/>
    </row>
    <row r="102" spans="1:5" ht="24.75" customHeight="1">
      <c r="A102" s="3" t="s">
        <v>109</v>
      </c>
      <c r="B102" s="2" t="s">
        <v>62</v>
      </c>
      <c r="C102" s="71" t="s">
        <v>626</v>
      </c>
      <c r="D102" s="18"/>
      <c r="E102" s="10">
        <f>$H$17</f>
        <v>19332</v>
      </c>
    </row>
    <row r="103" spans="1:5" ht="24.75" customHeight="1">
      <c r="A103" s="3"/>
      <c r="B103" s="2"/>
      <c r="C103" s="18"/>
      <c r="D103" s="18"/>
      <c r="E103" s="10"/>
    </row>
    <row r="104" spans="1:5" ht="24.75" customHeight="1">
      <c r="A104" s="3"/>
      <c r="B104" s="18"/>
      <c r="C104" s="18"/>
      <c r="D104" s="18"/>
      <c r="E104" s="10"/>
    </row>
    <row r="105" spans="1:5" ht="24.75" customHeight="1">
      <c r="A105" s="3" t="s">
        <v>110</v>
      </c>
      <c r="B105" s="2" t="s">
        <v>64</v>
      </c>
      <c r="C105" s="71" t="s">
        <v>626</v>
      </c>
      <c r="D105" s="18"/>
      <c r="E105" s="10">
        <f>$H$17</f>
        <v>19332</v>
      </c>
    </row>
    <row r="106" spans="1:5" ht="24.75" customHeight="1">
      <c r="A106" s="31"/>
      <c r="B106" s="45"/>
      <c r="C106" s="18"/>
      <c r="D106" s="18"/>
      <c r="E106" s="10"/>
    </row>
    <row r="107" spans="1:5" ht="24.75" customHeight="1">
      <c r="A107" s="3"/>
      <c r="B107" s="18"/>
      <c r="C107" s="18"/>
      <c r="D107" s="18"/>
      <c r="E107" s="10"/>
    </row>
    <row r="108" spans="1:5" ht="35.25" customHeight="1">
      <c r="A108" s="3" t="s">
        <v>111</v>
      </c>
      <c r="B108" s="2" t="s">
        <v>66</v>
      </c>
      <c r="C108" s="71" t="s">
        <v>626</v>
      </c>
      <c r="D108" s="18"/>
      <c r="E108" s="10">
        <f>$H$17</f>
        <v>19332</v>
      </c>
    </row>
    <row r="109" spans="1:5" ht="24.75" customHeight="1">
      <c r="A109" s="47"/>
      <c r="B109" s="45"/>
      <c r="C109" s="18"/>
      <c r="D109" s="18"/>
      <c r="E109" s="10"/>
    </row>
    <row r="110" spans="1:5" ht="24.75" customHeight="1">
      <c r="A110" s="3"/>
      <c r="B110" s="2"/>
      <c r="C110" s="18"/>
      <c r="D110" s="18"/>
      <c r="E110" s="10"/>
    </row>
    <row r="111" spans="1:5" ht="24.75" customHeight="1">
      <c r="A111" s="3" t="s">
        <v>112</v>
      </c>
      <c r="B111" s="2" t="s">
        <v>68</v>
      </c>
      <c r="C111" s="71" t="s">
        <v>626</v>
      </c>
      <c r="D111" s="18"/>
      <c r="E111" s="10">
        <f>$H$17</f>
        <v>19332</v>
      </c>
    </row>
    <row r="112" spans="1:5" ht="24.75" customHeight="1">
      <c r="A112" s="3"/>
      <c r="B112" s="18"/>
      <c r="C112" s="18"/>
      <c r="D112" s="18"/>
      <c r="E112" s="10"/>
    </row>
    <row r="113" spans="1:5" ht="24.75" customHeight="1">
      <c r="A113" s="3"/>
      <c r="B113" s="2"/>
      <c r="C113" s="18"/>
      <c r="D113" s="18"/>
      <c r="E113" s="10"/>
    </row>
    <row r="114" spans="1:5" ht="24.75" customHeight="1">
      <c r="A114" s="3" t="s">
        <v>113</v>
      </c>
      <c r="B114" s="2" t="s">
        <v>70</v>
      </c>
      <c r="C114" s="71" t="s">
        <v>626</v>
      </c>
      <c r="D114" s="18"/>
      <c r="E114" s="10">
        <f>$H$17</f>
        <v>19332</v>
      </c>
    </row>
    <row r="115" spans="1:5" ht="24.75" customHeight="1">
      <c r="A115" s="3"/>
      <c r="B115" s="18"/>
      <c r="C115" s="9"/>
      <c r="D115" s="18"/>
      <c r="E115" s="10"/>
    </row>
    <row r="116" spans="1:5" ht="24.75" customHeight="1">
      <c r="A116" s="3"/>
      <c r="B116" s="2"/>
      <c r="C116" s="18"/>
      <c r="D116" s="18"/>
      <c r="E116" s="10"/>
    </row>
    <row r="117" spans="1:5" ht="24.75" customHeight="1">
      <c r="A117" s="3" t="s">
        <v>114</v>
      </c>
      <c r="B117" s="2" t="s">
        <v>115</v>
      </c>
      <c r="C117" s="71" t="s">
        <v>626</v>
      </c>
      <c r="D117" s="18"/>
      <c r="E117" s="10">
        <f>$H$17</f>
        <v>19332</v>
      </c>
    </row>
    <row r="118" spans="1:5" ht="24.75" customHeight="1">
      <c r="A118" s="31"/>
      <c r="B118" s="4"/>
      <c r="C118" s="9"/>
      <c r="D118" s="18"/>
      <c r="E118" s="10"/>
    </row>
    <row r="119" spans="1:5" ht="24.75" customHeight="1">
      <c r="A119" s="3"/>
      <c r="B119" s="2"/>
      <c r="C119" s="18"/>
      <c r="D119" s="18"/>
      <c r="E119" s="10"/>
    </row>
    <row r="120" spans="1:5" ht="24.75" customHeight="1">
      <c r="A120" s="3" t="s">
        <v>116</v>
      </c>
      <c r="B120" s="2" t="s">
        <v>74</v>
      </c>
      <c r="C120" s="71" t="s">
        <v>626</v>
      </c>
      <c r="D120" s="18"/>
      <c r="E120" s="10">
        <f>$H$17</f>
        <v>19332</v>
      </c>
    </row>
    <row r="121" spans="1:5" ht="24.75" customHeight="1">
      <c r="A121" s="3"/>
      <c r="B121" s="18"/>
      <c r="C121" s="18"/>
      <c r="D121" s="18"/>
      <c r="E121" s="10"/>
    </row>
    <row r="122" spans="1:5" ht="24.75" customHeight="1">
      <c r="A122" s="3"/>
      <c r="B122" s="2"/>
      <c r="C122" s="18"/>
      <c r="D122" s="18"/>
      <c r="E122" s="10"/>
    </row>
    <row r="123" spans="1:5" ht="24.75" customHeight="1">
      <c r="A123" s="3" t="s">
        <v>117</v>
      </c>
      <c r="B123" s="2" t="s">
        <v>76</v>
      </c>
      <c r="C123" s="71" t="s">
        <v>636</v>
      </c>
      <c r="D123" s="18"/>
      <c r="E123" s="10">
        <f>$H$17</f>
        <v>19332</v>
      </c>
    </row>
    <row r="124" spans="1:5" ht="24.75" customHeight="1">
      <c r="A124" s="31"/>
      <c r="B124" s="45"/>
      <c r="C124" s="18"/>
      <c r="D124" s="18"/>
      <c r="E124" s="10"/>
    </row>
    <row r="125" spans="1:5" ht="24.75" customHeight="1">
      <c r="A125" s="3"/>
      <c r="B125" s="2"/>
      <c r="C125" s="104"/>
      <c r="D125" s="18"/>
      <c r="E125" s="10"/>
    </row>
    <row r="126" spans="1:5" ht="24.75" customHeight="1">
      <c r="A126" s="3" t="s">
        <v>48</v>
      </c>
      <c r="B126" s="2" t="s">
        <v>77</v>
      </c>
      <c r="C126" s="71" t="s">
        <v>626</v>
      </c>
      <c r="D126" s="18"/>
      <c r="E126" s="10">
        <f>$H$17</f>
        <v>19332</v>
      </c>
    </row>
    <row r="127" spans="1:5" ht="24.75" customHeight="1">
      <c r="A127" s="3"/>
      <c r="B127" s="18"/>
      <c r="C127" s="71"/>
      <c r="D127" s="18"/>
      <c r="E127" s="10"/>
    </row>
    <row r="128" spans="1:5" ht="24.75" customHeight="1">
      <c r="A128" s="3"/>
      <c r="B128" s="2"/>
      <c r="C128" s="18"/>
      <c r="D128" s="18"/>
      <c r="E128" s="10"/>
    </row>
    <row r="129" spans="1:5" ht="24.75" customHeight="1">
      <c r="A129" s="3" t="s">
        <v>118</v>
      </c>
      <c r="B129" s="18" t="s">
        <v>78</v>
      </c>
      <c r="C129" s="18"/>
      <c r="D129" s="18"/>
      <c r="E129" s="10"/>
    </row>
    <row r="130" spans="1:5" ht="24.75" customHeight="1">
      <c r="A130" s="3" t="s">
        <v>119</v>
      </c>
      <c r="B130" s="2" t="s">
        <v>80</v>
      </c>
      <c r="C130" s="71" t="s">
        <v>626</v>
      </c>
      <c r="D130" s="18"/>
      <c r="E130" s="10">
        <f>$H$17</f>
        <v>19332</v>
      </c>
    </row>
    <row r="131" spans="1:5" ht="24.75" customHeight="1">
      <c r="A131" s="3"/>
      <c r="B131" s="2"/>
      <c r="C131" s="18"/>
      <c r="D131" s="18"/>
      <c r="E131" s="10"/>
    </row>
    <row r="132" spans="1:5" ht="24.75" customHeight="1">
      <c r="A132" s="3"/>
      <c r="B132" s="18"/>
      <c r="C132" s="18"/>
      <c r="D132" s="18"/>
      <c r="E132" s="10"/>
    </row>
    <row r="133" spans="1:5" ht="24.75" customHeight="1">
      <c r="A133" s="3" t="s">
        <v>120</v>
      </c>
      <c r="B133" s="2" t="s">
        <v>84</v>
      </c>
      <c r="C133" s="71" t="s">
        <v>626</v>
      </c>
      <c r="D133" s="18"/>
      <c r="E133" s="10">
        <f>$H$17</f>
        <v>19332</v>
      </c>
    </row>
    <row r="134" spans="1:5" ht="24.75" customHeight="1">
      <c r="A134" s="3"/>
      <c r="B134" s="2"/>
      <c r="C134" s="18"/>
      <c r="D134" s="18"/>
      <c r="E134" s="10"/>
    </row>
    <row r="135" spans="1:5" ht="24.75" customHeight="1">
      <c r="A135" s="3"/>
      <c r="B135" s="18"/>
      <c r="C135" s="4"/>
      <c r="D135" s="18"/>
      <c r="E135" s="10"/>
    </row>
    <row r="136" spans="1:5" ht="24.75" customHeight="1">
      <c r="A136" s="3" t="s">
        <v>123</v>
      </c>
      <c r="B136" s="2" t="s">
        <v>124</v>
      </c>
      <c r="C136" s="71" t="s">
        <v>626</v>
      </c>
      <c r="D136" s="18"/>
      <c r="E136" s="10">
        <f>$H$17</f>
        <v>19332</v>
      </c>
    </row>
    <row r="137" spans="1:5" ht="24.75" customHeight="1">
      <c r="A137" s="3"/>
      <c r="B137" s="2"/>
      <c r="C137" s="18"/>
      <c r="D137" s="18"/>
      <c r="E137" s="10"/>
    </row>
    <row r="138" spans="1:5" ht="24.75" customHeight="1">
      <c r="A138" s="3"/>
      <c r="B138" s="18"/>
      <c r="C138" s="18"/>
      <c r="D138" s="18"/>
      <c r="E138" s="10"/>
    </row>
    <row r="139" spans="1:5" ht="38.25" customHeight="1">
      <c r="A139" s="3" t="s">
        <v>125</v>
      </c>
      <c r="B139" s="2" t="s">
        <v>88</v>
      </c>
      <c r="C139" s="71" t="s">
        <v>626</v>
      </c>
      <c r="D139" s="18"/>
      <c r="E139" s="10">
        <f>$H$17</f>
        <v>19332</v>
      </c>
    </row>
    <row r="140" spans="1:5" ht="24.75" customHeight="1">
      <c r="A140" s="3"/>
      <c r="B140" s="18"/>
      <c r="C140" s="18"/>
      <c r="D140" s="18"/>
      <c r="E140" s="10"/>
    </row>
    <row r="141" spans="1:5" ht="24.75" customHeight="1">
      <c r="A141" s="3"/>
      <c r="B141" s="18"/>
      <c r="C141" s="45"/>
      <c r="D141" s="18"/>
      <c r="E141" s="10"/>
    </row>
    <row r="142" spans="1:5" ht="24.75" customHeight="1">
      <c r="A142" s="3" t="s">
        <v>126</v>
      </c>
      <c r="B142" s="18" t="s">
        <v>90</v>
      </c>
      <c r="C142" s="71" t="s">
        <v>637</v>
      </c>
      <c r="D142" s="18"/>
      <c r="E142" s="10">
        <f>$H$17</f>
        <v>19332</v>
      </c>
    </row>
    <row r="143" spans="1:5" ht="24.75" customHeight="1">
      <c r="A143" s="31"/>
      <c r="B143" s="45"/>
      <c r="C143" s="18"/>
      <c r="D143" s="18"/>
      <c r="E143" s="10"/>
    </row>
    <row r="144" spans="1:5" ht="24.75" customHeight="1">
      <c r="A144" s="3" t="s">
        <v>127</v>
      </c>
      <c r="B144" s="2" t="s">
        <v>92</v>
      </c>
      <c r="C144" s="45"/>
      <c r="D144" s="18"/>
      <c r="E144" s="10"/>
    </row>
    <row r="145" spans="1:5" ht="24.75" customHeight="1">
      <c r="A145" s="3" t="s">
        <v>128</v>
      </c>
      <c r="B145" s="2" t="s">
        <v>129</v>
      </c>
      <c r="C145" s="71" t="s">
        <v>638</v>
      </c>
      <c r="D145" s="18"/>
      <c r="E145" s="10">
        <f>$H$17</f>
        <v>19332</v>
      </c>
    </row>
    <row r="146" spans="1:5" ht="24.75" customHeight="1">
      <c r="A146" s="5"/>
      <c r="B146" s="18"/>
      <c r="C146" s="9"/>
      <c r="D146" s="18"/>
      <c r="E146" s="10"/>
    </row>
    <row r="147" spans="1:5" ht="24.75" customHeight="1">
      <c r="A147" s="3"/>
      <c r="B147" s="18"/>
      <c r="C147" s="2"/>
      <c r="D147" s="18"/>
      <c r="E147" s="10"/>
    </row>
    <row r="148" spans="1:5" ht="24.75" customHeight="1">
      <c r="A148" s="3" t="s">
        <v>130</v>
      </c>
      <c r="B148" s="2" t="s">
        <v>131</v>
      </c>
      <c r="C148" s="71" t="s">
        <v>638</v>
      </c>
      <c r="D148" s="18"/>
      <c r="E148" s="10">
        <f>$H$17</f>
        <v>19332</v>
      </c>
    </row>
    <row r="149" spans="1:5" ht="24.75" customHeight="1">
      <c r="A149" s="3"/>
      <c r="B149" s="18"/>
      <c r="C149" s="9"/>
      <c r="D149" s="18"/>
      <c r="E149" s="10"/>
    </row>
    <row r="150" spans="1:5" ht="24.75" customHeight="1">
      <c r="A150" s="3"/>
      <c r="B150" s="18"/>
      <c r="C150" s="2"/>
      <c r="D150" s="18"/>
      <c r="E150" s="10"/>
    </row>
    <row r="151" spans="1:5" ht="24.75" customHeight="1">
      <c r="A151" s="3" t="s">
        <v>132</v>
      </c>
      <c r="B151" s="2" t="s">
        <v>133</v>
      </c>
      <c r="C151" s="71" t="s">
        <v>638</v>
      </c>
      <c r="D151" s="18"/>
      <c r="E151" s="10">
        <f>$H$17</f>
        <v>19332</v>
      </c>
    </row>
    <row r="152" spans="1:5" ht="24.75" customHeight="1">
      <c r="A152" s="5"/>
      <c r="B152" s="2"/>
      <c r="C152" s="9"/>
      <c r="D152" s="18"/>
      <c r="E152" s="18"/>
    </row>
    <row r="153" spans="1:5" ht="24.75" customHeight="1">
      <c r="A153" s="5"/>
      <c r="B153" s="18"/>
      <c r="C153" s="2"/>
      <c r="D153" s="18"/>
      <c r="E153" s="18"/>
    </row>
    <row r="154" spans="1:5" ht="24.75" customHeight="1">
      <c r="A154" s="6">
        <v>3</v>
      </c>
      <c r="B154" s="4" t="s">
        <v>134</v>
      </c>
      <c r="C154" s="2"/>
      <c r="D154" s="18"/>
      <c r="E154" s="18"/>
    </row>
    <row r="155" spans="1:5" ht="24.75" customHeight="1">
      <c r="A155" s="3" t="s">
        <v>40</v>
      </c>
      <c r="B155" s="2" t="s">
        <v>135</v>
      </c>
      <c r="C155" s="2"/>
      <c r="D155" s="18"/>
      <c r="E155" s="18"/>
    </row>
    <row r="156" spans="1:5" ht="24.75" customHeight="1">
      <c r="A156" s="3" t="s">
        <v>136</v>
      </c>
      <c r="B156" s="2" t="s">
        <v>94</v>
      </c>
      <c r="C156" s="9" t="s">
        <v>613</v>
      </c>
      <c r="D156" s="18"/>
      <c r="E156" s="10">
        <f>$J$17</f>
        <v>105094.8</v>
      </c>
    </row>
    <row r="157" spans="1:5" ht="24.75" customHeight="1">
      <c r="A157" s="5"/>
      <c r="B157" s="2"/>
      <c r="C157" s="9"/>
      <c r="D157" s="18"/>
      <c r="E157" s="10"/>
    </row>
    <row r="158" spans="1:5" ht="24.75" customHeight="1">
      <c r="A158" s="31"/>
      <c r="B158" s="45"/>
      <c r="C158" s="9"/>
      <c r="D158" s="18"/>
      <c r="E158" s="10"/>
    </row>
    <row r="159" spans="1:5" ht="24.75" customHeight="1">
      <c r="A159" s="3" t="s">
        <v>139</v>
      </c>
      <c r="B159" s="2" t="s">
        <v>140</v>
      </c>
      <c r="C159" s="9" t="s">
        <v>613</v>
      </c>
      <c r="D159" s="18"/>
      <c r="E159" s="10">
        <f>$J$17</f>
        <v>105094.8</v>
      </c>
    </row>
    <row r="160" spans="1:5" ht="24.75" customHeight="1">
      <c r="A160" s="3"/>
      <c r="B160" s="18"/>
      <c r="C160" s="9"/>
      <c r="D160" s="18"/>
      <c r="E160" s="10"/>
    </row>
    <row r="161" spans="1:5" ht="24.75" customHeight="1">
      <c r="A161" s="31"/>
      <c r="B161" s="45"/>
      <c r="C161" s="9"/>
      <c r="D161" s="18"/>
      <c r="E161" s="10"/>
    </row>
    <row r="162" spans="1:5" ht="24.75" customHeight="1">
      <c r="A162" s="3" t="s">
        <v>141</v>
      </c>
      <c r="B162" s="2" t="s">
        <v>60</v>
      </c>
      <c r="C162" s="9"/>
      <c r="D162" s="18"/>
      <c r="E162" s="10"/>
    </row>
    <row r="163" spans="1:5" ht="24.75" customHeight="1">
      <c r="A163" s="3" t="s">
        <v>142</v>
      </c>
      <c r="B163" s="2" t="s">
        <v>62</v>
      </c>
      <c r="C163" s="9" t="s">
        <v>613</v>
      </c>
      <c r="D163" s="18"/>
      <c r="E163" s="10">
        <f>$J$17</f>
        <v>105094.8</v>
      </c>
    </row>
    <row r="164" spans="1:5" ht="24.75" customHeight="1">
      <c r="A164" s="31"/>
      <c r="B164" s="45"/>
      <c r="C164" s="9"/>
      <c r="D164" s="18"/>
      <c r="E164" s="10"/>
    </row>
    <row r="165" spans="1:5" ht="24.75" customHeight="1">
      <c r="A165" s="3"/>
      <c r="B165" s="18"/>
      <c r="C165" s="9"/>
      <c r="D165" s="18"/>
      <c r="E165" s="10"/>
    </row>
    <row r="166" spans="1:5" ht="24.75" customHeight="1">
      <c r="A166" s="3" t="s">
        <v>143</v>
      </c>
      <c r="B166" s="2" t="s">
        <v>64</v>
      </c>
      <c r="C166" s="9" t="s">
        <v>613</v>
      </c>
      <c r="D166" s="18"/>
      <c r="E166" s="10">
        <f>$J$17</f>
        <v>105094.8</v>
      </c>
    </row>
    <row r="167" spans="1:5" ht="24.75" customHeight="1">
      <c r="A167" s="31"/>
      <c r="B167" s="45"/>
      <c r="C167" s="9"/>
      <c r="D167" s="18"/>
      <c r="E167" s="10"/>
    </row>
    <row r="168" spans="1:5" ht="24.75" customHeight="1">
      <c r="A168" s="3"/>
      <c r="B168" s="2"/>
      <c r="C168" s="9"/>
      <c r="D168" s="18"/>
      <c r="E168" s="10"/>
    </row>
    <row r="169" spans="1:5" ht="31.5" customHeight="1">
      <c r="A169" s="3" t="s">
        <v>144</v>
      </c>
      <c r="B169" s="2" t="s">
        <v>66</v>
      </c>
      <c r="C169" s="9" t="s">
        <v>613</v>
      </c>
      <c r="D169" s="18"/>
      <c r="E169" s="10">
        <f>$J$17</f>
        <v>105094.8</v>
      </c>
    </row>
    <row r="170" spans="1:5" ht="24.75" customHeight="1">
      <c r="A170" s="3"/>
      <c r="B170" s="18"/>
      <c r="C170" s="9"/>
      <c r="D170" s="18"/>
      <c r="E170" s="10"/>
    </row>
    <row r="171" spans="1:5" ht="24.75" customHeight="1">
      <c r="A171" s="3"/>
      <c r="B171" s="2"/>
      <c r="C171" s="9"/>
      <c r="D171" s="18"/>
      <c r="E171" s="10"/>
    </row>
    <row r="172" spans="1:5" ht="24.75" customHeight="1">
      <c r="A172" s="3" t="s">
        <v>145</v>
      </c>
      <c r="B172" s="2" t="s">
        <v>68</v>
      </c>
      <c r="C172" s="9" t="s">
        <v>613</v>
      </c>
      <c r="D172" s="18"/>
      <c r="E172" s="10">
        <f>$J$17</f>
        <v>105094.8</v>
      </c>
    </row>
    <row r="173" spans="1:5" ht="24.75" customHeight="1">
      <c r="A173" s="3"/>
      <c r="B173" s="18"/>
      <c r="C173" s="9"/>
      <c r="D173" s="18"/>
      <c r="E173" s="10"/>
    </row>
    <row r="174" spans="1:5" ht="24.75" customHeight="1">
      <c r="A174" s="3"/>
      <c r="B174" s="2"/>
      <c r="C174" s="9"/>
      <c r="D174" s="18"/>
      <c r="E174" s="10"/>
    </row>
    <row r="175" spans="1:5" ht="24.75" customHeight="1">
      <c r="A175" s="3" t="s">
        <v>146</v>
      </c>
      <c r="B175" s="2" t="s">
        <v>70</v>
      </c>
      <c r="C175" s="9" t="s">
        <v>613</v>
      </c>
      <c r="D175" s="18"/>
      <c r="E175" s="10">
        <f>$J$17</f>
        <v>105094.8</v>
      </c>
    </row>
    <row r="176" spans="1:5" ht="24.75" customHeight="1">
      <c r="A176" s="3"/>
      <c r="B176" s="18"/>
      <c r="C176" s="9"/>
      <c r="D176" s="18"/>
      <c r="E176" s="10"/>
    </row>
    <row r="177" spans="1:5" ht="24.75" customHeight="1">
      <c r="A177" s="3"/>
      <c r="B177" s="2"/>
      <c r="C177" s="9"/>
      <c r="D177" s="18"/>
      <c r="E177" s="10"/>
    </row>
    <row r="178" spans="1:5" ht="24.75" customHeight="1">
      <c r="A178" s="3" t="s">
        <v>147</v>
      </c>
      <c r="B178" s="2" t="s">
        <v>148</v>
      </c>
      <c r="C178" s="9" t="s">
        <v>613</v>
      </c>
      <c r="D178" s="18"/>
      <c r="E178" s="10">
        <f>$J$17</f>
        <v>105094.8</v>
      </c>
    </row>
    <row r="179" spans="1:5" ht="24.75" customHeight="1">
      <c r="A179" s="3"/>
      <c r="B179" s="18"/>
      <c r="C179" s="9"/>
      <c r="D179" s="18"/>
      <c r="E179" s="10"/>
    </row>
    <row r="180" spans="1:5" ht="24.75" customHeight="1">
      <c r="A180" s="3"/>
      <c r="B180" s="2"/>
      <c r="C180" s="9"/>
      <c r="D180" s="18"/>
      <c r="E180" s="10"/>
    </row>
    <row r="181" spans="1:5" ht="24.75" customHeight="1">
      <c r="A181" s="3" t="s">
        <v>149</v>
      </c>
      <c r="B181" s="18" t="s">
        <v>74</v>
      </c>
      <c r="C181" s="9" t="s">
        <v>613</v>
      </c>
      <c r="D181" s="18"/>
      <c r="E181" s="10">
        <f>$J$17</f>
        <v>105094.8</v>
      </c>
    </row>
    <row r="182" spans="1:5" ht="24.75" customHeight="1">
      <c r="A182" s="3"/>
      <c r="B182" s="18"/>
      <c r="C182" s="9"/>
      <c r="D182" s="18"/>
      <c r="E182" s="10"/>
    </row>
    <row r="183" spans="1:5" ht="24.75" customHeight="1">
      <c r="A183" s="3"/>
      <c r="B183" s="18"/>
      <c r="C183" s="9"/>
      <c r="D183" s="18"/>
      <c r="E183" s="10"/>
    </row>
    <row r="184" spans="1:5" ht="24.75" customHeight="1">
      <c r="A184" s="3" t="s">
        <v>150</v>
      </c>
      <c r="B184" s="18" t="s">
        <v>76</v>
      </c>
      <c r="C184" s="9" t="s">
        <v>613</v>
      </c>
      <c r="D184" s="18"/>
      <c r="E184" s="10">
        <f>$J$17</f>
        <v>105094.8</v>
      </c>
    </row>
    <row r="185" spans="1:5" ht="24.75" customHeight="1">
      <c r="A185" s="3"/>
      <c r="B185" s="18"/>
      <c r="C185" s="9"/>
      <c r="D185" s="18"/>
      <c r="E185" s="10"/>
    </row>
    <row r="186" spans="1:5" ht="24.75" customHeight="1">
      <c r="A186" s="31"/>
      <c r="B186" s="45"/>
      <c r="C186" s="9"/>
      <c r="D186" s="18"/>
      <c r="E186" s="10"/>
    </row>
    <row r="187" spans="1:5" ht="24.75" customHeight="1">
      <c r="A187" s="3" t="s">
        <v>151</v>
      </c>
      <c r="B187" s="18" t="s">
        <v>77</v>
      </c>
      <c r="C187" s="9" t="s">
        <v>613</v>
      </c>
      <c r="D187" s="18"/>
      <c r="E187" s="10">
        <f>$J$17</f>
        <v>105094.8</v>
      </c>
    </row>
    <row r="188" spans="1:5" ht="24.75" customHeight="1">
      <c r="A188" s="3"/>
      <c r="B188" s="22"/>
      <c r="C188" s="9"/>
      <c r="D188" s="18"/>
      <c r="E188" s="10"/>
    </row>
    <row r="189" spans="1:5" ht="24.75" customHeight="1">
      <c r="A189" s="31"/>
      <c r="B189" s="45"/>
      <c r="C189" s="9"/>
      <c r="D189" s="18"/>
      <c r="E189" s="10"/>
    </row>
    <row r="190" spans="1:5" ht="24.75" customHeight="1">
      <c r="A190" s="3" t="s">
        <v>152</v>
      </c>
      <c r="B190" s="18" t="s">
        <v>78</v>
      </c>
      <c r="C190" s="9"/>
      <c r="D190" s="18"/>
      <c r="E190" s="10"/>
    </row>
    <row r="191" spans="1:5" ht="24.75" customHeight="1">
      <c r="A191" s="3" t="s">
        <v>153</v>
      </c>
      <c r="B191" s="2" t="s">
        <v>80</v>
      </c>
      <c r="C191" s="9" t="s">
        <v>613</v>
      </c>
      <c r="D191" s="18"/>
      <c r="E191" s="10">
        <f>$J$17</f>
        <v>105094.8</v>
      </c>
    </row>
    <row r="192" spans="1:5" ht="24.75" customHeight="1">
      <c r="A192" s="102"/>
      <c r="B192" s="104"/>
      <c r="C192" s="9"/>
      <c r="D192" s="18"/>
      <c r="E192" s="10"/>
    </row>
    <row r="193" spans="1:5" ht="24.75" customHeight="1">
      <c r="A193" s="31"/>
      <c r="B193" s="45"/>
      <c r="C193" s="9"/>
      <c r="D193" s="18"/>
      <c r="E193" s="10"/>
    </row>
    <row r="194" spans="1:5" ht="24.75" customHeight="1">
      <c r="A194" s="3" t="s">
        <v>154</v>
      </c>
      <c r="B194" s="2" t="s">
        <v>84</v>
      </c>
      <c r="C194" s="9" t="s">
        <v>613</v>
      </c>
      <c r="D194" s="18"/>
      <c r="E194" s="10">
        <f>$J$17</f>
        <v>105094.8</v>
      </c>
    </row>
    <row r="195" spans="1:5" ht="24.75" customHeight="1">
      <c r="A195" s="3"/>
      <c r="B195" s="18"/>
      <c r="C195" s="9"/>
      <c r="D195" s="18"/>
      <c r="E195" s="10"/>
    </row>
    <row r="196" spans="1:5" ht="24.75" customHeight="1">
      <c r="A196" s="3"/>
      <c r="B196" s="18"/>
      <c r="C196" s="9"/>
      <c r="D196" s="18"/>
      <c r="E196" s="10"/>
    </row>
    <row r="197" spans="1:5" ht="24.75" customHeight="1">
      <c r="A197" s="3" t="s">
        <v>155</v>
      </c>
      <c r="B197" s="2" t="s">
        <v>124</v>
      </c>
      <c r="C197" s="9" t="s">
        <v>613</v>
      </c>
      <c r="D197" s="18"/>
      <c r="E197" s="10">
        <f>$J$17</f>
        <v>105094.8</v>
      </c>
    </row>
    <row r="198" spans="1:5" ht="24.75" customHeight="1">
      <c r="A198" s="3"/>
      <c r="B198" s="18"/>
      <c r="C198" s="9"/>
      <c r="D198" s="18"/>
      <c r="E198" s="10"/>
    </row>
    <row r="199" spans="1:5" ht="24.75" customHeight="1">
      <c r="A199" s="31"/>
      <c r="B199" s="4"/>
      <c r="C199" s="9"/>
      <c r="D199" s="18"/>
      <c r="E199" s="10"/>
    </row>
    <row r="200" spans="1:5" ht="37.5" customHeight="1">
      <c r="A200" s="3" t="s">
        <v>156</v>
      </c>
      <c r="B200" s="2" t="s">
        <v>88</v>
      </c>
      <c r="C200" s="9" t="s">
        <v>613</v>
      </c>
      <c r="D200" s="18"/>
      <c r="E200" s="10">
        <f>$J$17</f>
        <v>105094.8</v>
      </c>
    </row>
    <row r="201" spans="1:5" ht="24.75" customHeight="1">
      <c r="A201" s="3"/>
      <c r="B201" s="18"/>
      <c r="C201" s="9"/>
      <c r="D201" s="18"/>
      <c r="E201" s="10"/>
    </row>
    <row r="202" spans="1:5" ht="24.75" customHeight="1">
      <c r="A202" s="3"/>
      <c r="B202" s="18"/>
      <c r="C202" s="9"/>
      <c r="D202" s="18"/>
      <c r="E202" s="10"/>
    </row>
    <row r="203" spans="1:5" ht="24.75" customHeight="1">
      <c r="A203" s="3" t="s">
        <v>157</v>
      </c>
      <c r="B203" s="18" t="s">
        <v>90</v>
      </c>
      <c r="C203" s="9" t="s">
        <v>613</v>
      </c>
      <c r="D203" s="18"/>
      <c r="E203" s="10">
        <f>$J$17</f>
        <v>105094.8</v>
      </c>
    </row>
    <row r="204" spans="1:5" ht="24.75" customHeight="1">
      <c r="A204" s="3"/>
      <c r="B204" s="18"/>
      <c r="C204" s="9"/>
      <c r="D204" s="18"/>
      <c r="E204" s="10"/>
    </row>
    <row r="205" spans="1:5" ht="24.75" customHeight="1">
      <c r="A205" s="3"/>
      <c r="B205" s="18"/>
      <c r="C205" s="9"/>
      <c r="D205" s="18"/>
      <c r="E205" s="10"/>
    </row>
    <row r="206" spans="1:5" ht="24.75" customHeight="1">
      <c r="A206" s="3" t="s">
        <v>158</v>
      </c>
      <c r="B206" s="2" t="s">
        <v>92</v>
      </c>
      <c r="C206" s="9" t="s">
        <v>613</v>
      </c>
      <c r="D206" s="18"/>
      <c r="E206" s="10">
        <f>$J$17</f>
        <v>105094.8</v>
      </c>
    </row>
    <row r="207" spans="1:5" ht="24.75" customHeight="1">
      <c r="A207" s="3"/>
      <c r="B207" s="2"/>
      <c r="C207" s="9"/>
      <c r="D207" s="18"/>
      <c r="E207" s="10"/>
    </row>
    <row r="208" spans="1:5" ht="24.75" customHeight="1">
      <c r="A208" s="3"/>
      <c r="B208" s="18"/>
      <c r="C208" s="18"/>
      <c r="D208" s="18"/>
      <c r="E208" s="10"/>
    </row>
    <row r="209" spans="1:5" ht="24.75" customHeight="1">
      <c r="A209" s="3" t="s">
        <v>41</v>
      </c>
      <c r="B209" s="18" t="s">
        <v>159</v>
      </c>
      <c r="C209" s="9"/>
      <c r="D209" s="18"/>
      <c r="E209" s="10"/>
    </row>
    <row r="210" spans="1:5" ht="24.75" customHeight="1">
      <c r="A210" s="3" t="s">
        <v>160</v>
      </c>
      <c r="B210" s="2" t="s">
        <v>94</v>
      </c>
      <c r="C210" s="71" t="s">
        <v>625</v>
      </c>
      <c r="D210" s="18"/>
      <c r="E210" s="10"/>
    </row>
    <row r="211" spans="1:5" ht="24.75" customHeight="1">
      <c r="A211" s="3"/>
      <c r="B211" s="18"/>
      <c r="C211" s="18"/>
      <c r="D211" s="18"/>
      <c r="E211" s="10"/>
    </row>
    <row r="212" spans="1:5" ht="24.75" customHeight="1">
      <c r="A212" s="3"/>
      <c r="B212" s="18"/>
      <c r="C212" s="18"/>
      <c r="D212" s="18"/>
      <c r="E212" s="10"/>
    </row>
    <row r="213" spans="1:5" ht="24.75" customHeight="1">
      <c r="A213" s="3" t="s">
        <v>161</v>
      </c>
      <c r="B213" s="2" t="s">
        <v>108</v>
      </c>
      <c r="C213" s="71" t="s">
        <v>624</v>
      </c>
      <c r="D213" s="18"/>
      <c r="E213" s="10"/>
    </row>
    <row r="214" spans="1:5" ht="24.75" customHeight="1">
      <c r="A214" s="3"/>
      <c r="B214" s="18"/>
      <c r="C214" s="18"/>
      <c r="D214" s="18"/>
      <c r="E214" s="10"/>
    </row>
    <row r="215" spans="1:5" ht="24.75" customHeight="1">
      <c r="A215" s="3"/>
      <c r="B215" s="18"/>
      <c r="C215" s="18"/>
      <c r="D215" s="18"/>
      <c r="E215" s="10"/>
    </row>
    <row r="216" spans="1:5" ht="24.75" customHeight="1">
      <c r="A216" s="3" t="s">
        <v>162</v>
      </c>
      <c r="B216" s="2" t="s">
        <v>60</v>
      </c>
      <c r="C216" s="9"/>
      <c r="D216" s="18"/>
      <c r="E216" s="10"/>
    </row>
    <row r="217" spans="1:5" ht="24.75" customHeight="1">
      <c r="A217" s="3" t="s">
        <v>163</v>
      </c>
      <c r="B217" s="2" t="s">
        <v>62</v>
      </c>
      <c r="C217" s="71" t="s">
        <v>626</v>
      </c>
      <c r="D217" s="18"/>
      <c r="E217" s="10"/>
    </row>
    <row r="218" spans="1:5" ht="24.75" customHeight="1">
      <c r="A218" s="3"/>
      <c r="B218" s="18"/>
      <c r="C218" s="18"/>
      <c r="D218" s="18"/>
      <c r="E218" s="10"/>
    </row>
    <row r="219" spans="1:5" ht="24.75" customHeight="1">
      <c r="A219" s="3"/>
      <c r="B219" s="2"/>
      <c r="C219" s="18"/>
      <c r="D219" s="18"/>
      <c r="E219" s="10"/>
    </row>
    <row r="220" spans="1:5" ht="24.75" customHeight="1">
      <c r="A220" s="3" t="s">
        <v>164</v>
      </c>
      <c r="B220" s="2" t="s">
        <v>64</v>
      </c>
      <c r="C220" s="71" t="s">
        <v>626</v>
      </c>
      <c r="D220" s="18"/>
      <c r="E220" s="10"/>
    </row>
    <row r="221" spans="1:5" ht="24.75" customHeight="1">
      <c r="A221" s="3"/>
      <c r="B221" s="18"/>
      <c r="C221" s="18"/>
      <c r="D221" s="18"/>
      <c r="E221" s="10"/>
    </row>
    <row r="222" spans="1:5" ht="24.75" customHeight="1">
      <c r="A222" s="3"/>
      <c r="B222" s="2"/>
      <c r="C222" s="18"/>
      <c r="D222" s="18"/>
      <c r="E222" s="10"/>
    </row>
    <row r="223" spans="1:5" ht="36" customHeight="1">
      <c r="A223" s="3" t="s">
        <v>165</v>
      </c>
      <c r="B223" s="2" t="s">
        <v>66</v>
      </c>
      <c r="C223" s="71" t="s">
        <v>626</v>
      </c>
      <c r="D223" s="18"/>
      <c r="E223" s="10"/>
    </row>
    <row r="224" spans="1:5" ht="24.75" customHeight="1">
      <c r="A224" s="3"/>
      <c r="B224" s="18"/>
      <c r="C224" s="18"/>
      <c r="D224" s="18"/>
      <c r="E224" s="10"/>
    </row>
    <row r="225" spans="1:5" ht="24.75" customHeight="1">
      <c r="A225" s="31"/>
      <c r="B225" s="45"/>
      <c r="C225" s="18"/>
      <c r="D225" s="18"/>
      <c r="E225" s="10"/>
    </row>
    <row r="226" spans="1:5" ht="24.75" customHeight="1">
      <c r="A226" s="3" t="s">
        <v>166</v>
      </c>
      <c r="B226" s="2" t="s">
        <v>68</v>
      </c>
      <c r="C226" s="71" t="s">
        <v>626</v>
      </c>
      <c r="D226" s="18"/>
      <c r="E226" s="10"/>
    </row>
    <row r="227" spans="1:5" ht="24.75" customHeight="1">
      <c r="A227" s="3"/>
      <c r="B227" s="18"/>
      <c r="C227" s="18"/>
      <c r="D227" s="18"/>
      <c r="E227" s="10"/>
    </row>
    <row r="228" spans="1:5" ht="24.75" customHeight="1">
      <c r="A228" s="31"/>
      <c r="B228" s="45"/>
      <c r="C228" s="18"/>
      <c r="D228" s="18"/>
      <c r="E228" s="10"/>
    </row>
    <row r="229" spans="1:5" ht="24.75" customHeight="1">
      <c r="A229" s="3" t="s">
        <v>167</v>
      </c>
      <c r="B229" s="2" t="s">
        <v>70</v>
      </c>
      <c r="C229" s="71" t="s">
        <v>626</v>
      </c>
      <c r="D229" s="18"/>
      <c r="E229" s="10"/>
    </row>
    <row r="230" spans="1:5" ht="24.75" customHeight="1">
      <c r="A230" s="5"/>
      <c r="B230" s="18"/>
      <c r="C230" s="9"/>
      <c r="D230" s="18"/>
      <c r="E230" s="10"/>
    </row>
    <row r="231" spans="1:5" ht="24.75" customHeight="1">
      <c r="A231" s="5"/>
      <c r="B231" s="18"/>
      <c r="C231" s="18"/>
      <c r="D231" s="18"/>
      <c r="E231" s="10"/>
    </row>
    <row r="232" spans="1:5" ht="24.75" customHeight="1">
      <c r="A232" s="3" t="s">
        <v>168</v>
      </c>
      <c r="B232" s="2" t="s">
        <v>115</v>
      </c>
      <c r="C232" s="71" t="s">
        <v>626</v>
      </c>
      <c r="D232" s="18"/>
      <c r="E232" s="10"/>
    </row>
    <row r="233" spans="1:5" ht="24.75" customHeight="1">
      <c r="A233" s="3"/>
      <c r="B233" s="18"/>
      <c r="C233" s="9"/>
      <c r="D233" s="18"/>
      <c r="E233" s="10"/>
    </row>
    <row r="234" spans="1:5" ht="24.75" customHeight="1">
      <c r="A234" s="3"/>
      <c r="B234" s="18"/>
      <c r="C234" s="18"/>
      <c r="D234" s="18"/>
      <c r="E234" s="10"/>
    </row>
    <row r="235" spans="1:5" ht="24.75" customHeight="1">
      <c r="A235" s="3" t="s">
        <v>169</v>
      </c>
      <c r="B235" s="2" t="s">
        <v>170</v>
      </c>
      <c r="C235" s="71" t="s">
        <v>626</v>
      </c>
      <c r="D235" s="18"/>
      <c r="E235" s="10"/>
    </row>
    <row r="236" spans="1:5" ht="24.75" customHeight="1">
      <c r="A236" s="3"/>
      <c r="B236" s="18"/>
      <c r="C236" s="18"/>
      <c r="D236" s="18"/>
      <c r="E236" s="10"/>
    </row>
    <row r="237" spans="1:5" ht="24.75" customHeight="1">
      <c r="A237" s="3"/>
      <c r="B237" s="18"/>
      <c r="C237" s="18"/>
      <c r="D237" s="18"/>
      <c r="E237" s="10"/>
    </row>
    <row r="238" spans="1:5" ht="24.75" customHeight="1">
      <c r="A238" s="3" t="s">
        <v>558</v>
      </c>
      <c r="B238" s="2" t="s">
        <v>171</v>
      </c>
      <c r="C238" s="71" t="s">
        <v>636</v>
      </c>
      <c r="D238" s="18"/>
      <c r="E238" s="10"/>
    </row>
    <row r="239" spans="1:5" ht="24.75" customHeight="1">
      <c r="A239" s="5"/>
      <c r="B239" s="18"/>
      <c r="C239" s="9"/>
      <c r="D239" s="18"/>
      <c r="E239" s="10"/>
    </row>
    <row r="240" spans="1:5" ht="24.75" customHeight="1">
      <c r="A240" s="5"/>
      <c r="B240" s="18"/>
      <c r="C240" s="9"/>
      <c r="D240" s="18"/>
      <c r="E240" s="10"/>
    </row>
    <row r="241" spans="1:5" ht="24.75" customHeight="1">
      <c r="A241" s="3" t="s">
        <v>172</v>
      </c>
      <c r="B241" s="18" t="s">
        <v>77</v>
      </c>
      <c r="C241" s="71" t="s">
        <v>626</v>
      </c>
      <c r="D241" s="18"/>
      <c r="E241" s="10"/>
    </row>
    <row r="242" spans="1:5" ht="24.75" customHeight="1">
      <c r="A242" s="5"/>
      <c r="B242" s="2"/>
      <c r="C242" s="9"/>
      <c r="D242" s="18"/>
      <c r="E242" s="10"/>
    </row>
    <row r="243" spans="1:5" ht="24.75" customHeight="1">
      <c r="A243" s="5"/>
      <c r="B243" s="2"/>
      <c r="C243" s="18"/>
      <c r="D243" s="18"/>
      <c r="E243" s="10"/>
    </row>
    <row r="244" spans="1:5" ht="24.75" customHeight="1">
      <c r="A244" s="3" t="s">
        <v>173</v>
      </c>
      <c r="B244" s="2" t="s">
        <v>78</v>
      </c>
      <c r="C244" s="4"/>
      <c r="D244" s="18"/>
      <c r="E244" s="10"/>
    </row>
    <row r="245" spans="1:5" ht="24.75" customHeight="1">
      <c r="A245" s="3" t="s">
        <v>174</v>
      </c>
      <c r="B245" s="2" t="s">
        <v>80</v>
      </c>
      <c r="C245" s="71" t="s">
        <v>626</v>
      </c>
      <c r="D245" s="18"/>
      <c r="E245" s="10"/>
    </row>
    <row r="246" spans="1:5" ht="24.75" customHeight="1">
      <c r="A246" s="3"/>
      <c r="B246" s="18"/>
      <c r="C246" s="18"/>
      <c r="D246" s="18"/>
      <c r="E246" s="10"/>
    </row>
    <row r="247" spans="1:5" ht="24.75" customHeight="1">
      <c r="A247" s="3"/>
      <c r="B247" s="18"/>
      <c r="C247" s="9"/>
      <c r="D247" s="18"/>
      <c r="E247" s="10"/>
    </row>
    <row r="248" spans="1:5" ht="24.75" customHeight="1">
      <c r="A248" s="3" t="s">
        <v>175</v>
      </c>
      <c r="B248" s="2" t="s">
        <v>84</v>
      </c>
      <c r="C248" s="71" t="s">
        <v>626</v>
      </c>
      <c r="D248" s="18"/>
      <c r="E248" s="10"/>
    </row>
    <row r="249" spans="1:5" ht="24.75" customHeight="1">
      <c r="A249" s="3"/>
      <c r="B249" s="18"/>
      <c r="C249" s="45"/>
      <c r="D249" s="18"/>
      <c r="E249" s="10"/>
    </row>
    <row r="250" spans="1:5" ht="24.75" customHeight="1">
      <c r="A250" s="3"/>
      <c r="B250" s="2"/>
      <c r="C250" s="2"/>
      <c r="D250" s="18"/>
      <c r="E250" s="10"/>
    </row>
    <row r="251" spans="1:5" ht="24.75" customHeight="1">
      <c r="A251" s="3" t="s">
        <v>176</v>
      </c>
      <c r="B251" s="2" t="s">
        <v>86</v>
      </c>
      <c r="C251" s="71" t="s">
        <v>626</v>
      </c>
      <c r="D251" s="18"/>
      <c r="E251" s="10"/>
    </row>
    <row r="252" spans="1:5" ht="24.75" customHeight="1">
      <c r="A252" s="3"/>
      <c r="B252" s="18"/>
      <c r="C252" s="9"/>
      <c r="D252" s="18"/>
      <c r="E252" s="10"/>
    </row>
    <row r="253" spans="1:5" ht="24.75" customHeight="1">
      <c r="A253" s="3"/>
      <c r="B253" s="18"/>
      <c r="C253" s="9"/>
      <c r="D253" s="18"/>
      <c r="E253" s="10"/>
    </row>
    <row r="254" spans="1:5" ht="39" customHeight="1">
      <c r="A254" s="3" t="s">
        <v>177</v>
      </c>
      <c r="B254" s="2" t="s">
        <v>88</v>
      </c>
      <c r="C254" s="71" t="s">
        <v>626</v>
      </c>
      <c r="D254" s="18"/>
      <c r="E254" s="10"/>
    </row>
    <row r="255" spans="1:5" ht="24.75" customHeight="1">
      <c r="A255" s="3"/>
      <c r="B255" s="2"/>
      <c r="C255" s="2"/>
      <c r="D255" s="18"/>
      <c r="E255" s="10"/>
    </row>
    <row r="256" spans="1:5" ht="24.75" customHeight="1">
      <c r="A256" s="3"/>
      <c r="B256" s="18"/>
      <c r="C256" s="9"/>
      <c r="D256" s="18"/>
      <c r="E256" s="10"/>
    </row>
    <row r="257" spans="1:5" ht="24.75" customHeight="1">
      <c r="A257" s="3" t="s">
        <v>178</v>
      </c>
      <c r="B257" s="18" t="s">
        <v>90</v>
      </c>
      <c r="C257" s="71" t="s">
        <v>637</v>
      </c>
      <c r="D257" s="18"/>
      <c r="E257" s="10"/>
    </row>
    <row r="258" spans="1:5" ht="24.75" customHeight="1">
      <c r="A258" s="3"/>
      <c r="B258" s="18"/>
      <c r="C258" s="9"/>
      <c r="D258" s="18"/>
      <c r="E258" s="10"/>
    </row>
    <row r="259" spans="1:5" ht="24.75" customHeight="1">
      <c r="A259" s="3"/>
      <c r="B259" s="18"/>
      <c r="C259" s="9"/>
      <c r="D259" s="18"/>
      <c r="E259" s="10"/>
    </row>
    <row r="260" spans="1:5" ht="24.75" customHeight="1">
      <c r="A260" s="3" t="s">
        <v>179</v>
      </c>
      <c r="B260" s="2" t="s">
        <v>92</v>
      </c>
      <c r="C260" s="71" t="s">
        <v>639</v>
      </c>
      <c r="D260" s="18"/>
      <c r="E260" s="10"/>
    </row>
    <row r="261" spans="1:5" ht="24.75" customHeight="1">
      <c r="A261" s="3"/>
      <c r="B261" s="2"/>
      <c r="C261" s="9"/>
      <c r="D261" s="18"/>
      <c r="E261" s="18"/>
    </row>
    <row r="262" spans="1:5" ht="19.5" customHeight="1">
      <c r="A262" s="7"/>
      <c r="B262" s="402"/>
      <c r="C262" s="12"/>
      <c r="D262" s="68"/>
      <c r="E262" s="68"/>
    </row>
  </sheetData>
  <sheetProtection/>
  <mergeCells count="3">
    <mergeCell ref="A2:J2"/>
    <mergeCell ref="G4:H4"/>
    <mergeCell ref="E4:F4"/>
  </mergeCells>
  <printOptions/>
  <pageMargins left="0.31" right="0.18" top="0.4" bottom="0.29" header="0.17" footer="0.16"/>
  <pageSetup horizontalDpi="600" verticalDpi="600" orientation="portrait" paperSize="9" r:id="rId3"/>
  <headerFooter alignWithMargins="0">
    <oddFooter>&amp;CPage &amp;P&amp;R&amp;A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F40"/>
  <sheetViews>
    <sheetView zoomScalePageLayoutView="0" workbookViewId="0" topLeftCell="A30">
      <selection activeCell="C35" sqref="C35"/>
    </sheetView>
  </sheetViews>
  <sheetFormatPr defaultColWidth="9.140625" defaultRowHeight="19.5" customHeight="1"/>
  <cols>
    <col min="1" max="1" width="9.28125" style="13" customWidth="1"/>
    <col min="2" max="2" width="29.140625" style="13" customWidth="1"/>
    <col min="3" max="3" width="13.8515625" style="13" customWidth="1"/>
    <col min="4" max="5" width="12.421875" style="13" customWidth="1"/>
    <col min="6" max="6" width="21.57421875" style="13" customWidth="1"/>
    <col min="7" max="16384" width="9.140625" style="13" customWidth="1"/>
  </cols>
  <sheetData>
    <row r="2" spans="1:6" ht="30" customHeight="1">
      <c r="A2" s="618" t="s">
        <v>628</v>
      </c>
      <c r="B2" s="590"/>
      <c r="C2" s="590"/>
      <c r="D2" s="590"/>
      <c r="E2" s="590"/>
      <c r="F2" s="590"/>
    </row>
    <row r="3" spans="1:6" ht="19.5" customHeight="1">
      <c r="A3" s="343" t="s">
        <v>605</v>
      </c>
      <c r="B3" s="344"/>
      <c r="C3" s="344"/>
      <c r="D3" s="344"/>
      <c r="E3" s="8"/>
      <c r="F3" s="8"/>
    </row>
    <row r="4" spans="1:6" ht="19.5" customHeight="1">
      <c r="A4" s="615" t="s">
        <v>7</v>
      </c>
      <c r="B4" s="615" t="s">
        <v>564</v>
      </c>
      <c r="C4" s="615" t="s">
        <v>565</v>
      </c>
      <c r="D4" s="615" t="s">
        <v>566</v>
      </c>
      <c r="E4" s="593" t="s">
        <v>568</v>
      </c>
      <c r="F4" s="627" t="s">
        <v>569</v>
      </c>
    </row>
    <row r="5" spans="1:6" ht="19.5" customHeight="1">
      <c r="A5" s="617"/>
      <c r="B5" s="617"/>
      <c r="C5" s="617"/>
      <c r="D5" s="617"/>
      <c r="E5" s="630"/>
      <c r="F5" s="628"/>
    </row>
    <row r="6" spans="1:6" ht="15" customHeight="1">
      <c r="A6" s="350">
        <v>1</v>
      </c>
      <c r="B6" s="394" t="s">
        <v>575</v>
      </c>
      <c r="C6" s="350" t="s">
        <v>576</v>
      </c>
      <c r="D6" s="395">
        <v>40000</v>
      </c>
      <c r="E6" s="396">
        <v>0.01</v>
      </c>
      <c r="F6" s="397">
        <f aca="true" t="shared" si="0" ref="F6:F13">E6*D6</f>
        <v>400</v>
      </c>
    </row>
    <row r="7" spans="1:6" ht="15" customHeight="1">
      <c r="A7" s="11">
        <v>2</v>
      </c>
      <c r="B7" s="360" t="s">
        <v>577</v>
      </c>
      <c r="C7" s="11" t="s">
        <v>576</v>
      </c>
      <c r="D7" s="352">
        <v>3000</v>
      </c>
      <c r="E7" s="361">
        <v>0.01</v>
      </c>
      <c r="F7" s="10">
        <f t="shared" si="0"/>
        <v>30</v>
      </c>
    </row>
    <row r="8" spans="1:6" ht="15" customHeight="1">
      <c r="A8" s="11">
        <f aca="true" t="shared" si="1" ref="A8:A13">A7+1</f>
        <v>3</v>
      </c>
      <c r="B8" s="360" t="s">
        <v>583</v>
      </c>
      <c r="C8" s="11" t="s">
        <v>584</v>
      </c>
      <c r="D8" s="352">
        <v>80000</v>
      </c>
      <c r="E8" s="361">
        <v>0.03</v>
      </c>
      <c r="F8" s="10">
        <f t="shared" si="0"/>
        <v>2400</v>
      </c>
    </row>
    <row r="9" spans="1:6" ht="15" customHeight="1">
      <c r="A9" s="11">
        <f t="shared" si="1"/>
        <v>4</v>
      </c>
      <c r="B9" s="360" t="s">
        <v>586</v>
      </c>
      <c r="C9" s="11" t="s">
        <v>576</v>
      </c>
      <c r="D9" s="352">
        <v>1200000</v>
      </c>
      <c r="E9" s="362">
        <v>0.004</v>
      </c>
      <c r="F9" s="10">
        <f t="shared" si="0"/>
        <v>4800</v>
      </c>
    </row>
    <row r="10" spans="1:6" ht="15" customHeight="1">
      <c r="A10" s="11">
        <f t="shared" si="1"/>
        <v>5</v>
      </c>
      <c r="B10" s="360" t="s">
        <v>587</v>
      </c>
      <c r="C10" s="11" t="s">
        <v>576</v>
      </c>
      <c r="D10" s="352">
        <v>1050000</v>
      </c>
      <c r="E10" s="362">
        <v>0.015</v>
      </c>
      <c r="F10" s="10">
        <f t="shared" si="0"/>
        <v>15750</v>
      </c>
    </row>
    <row r="11" spans="1:6" ht="15" customHeight="1">
      <c r="A11" s="11">
        <f t="shared" si="1"/>
        <v>6</v>
      </c>
      <c r="B11" s="360" t="s">
        <v>588</v>
      </c>
      <c r="C11" s="11" t="s">
        <v>584</v>
      </c>
      <c r="D11" s="352">
        <v>140000</v>
      </c>
      <c r="E11" s="362">
        <v>0.05</v>
      </c>
      <c r="F11" s="10">
        <f t="shared" si="0"/>
        <v>7000</v>
      </c>
    </row>
    <row r="12" spans="1:6" ht="15" customHeight="1">
      <c r="A12" s="11">
        <f t="shared" si="1"/>
        <v>7</v>
      </c>
      <c r="B12" s="360" t="s">
        <v>589</v>
      </c>
      <c r="C12" s="11" t="s">
        <v>576</v>
      </c>
      <c r="D12" s="352">
        <v>2850000</v>
      </c>
      <c r="E12" s="362">
        <v>0.003</v>
      </c>
      <c r="F12" s="10">
        <f t="shared" si="0"/>
        <v>8550</v>
      </c>
    </row>
    <row r="13" spans="1:6" ht="18" customHeight="1">
      <c r="A13" s="11">
        <f t="shared" si="1"/>
        <v>8</v>
      </c>
      <c r="B13" s="360" t="s">
        <v>590</v>
      </c>
      <c r="C13" s="11" t="s">
        <v>591</v>
      </c>
      <c r="D13" s="352">
        <v>2500</v>
      </c>
      <c r="E13" s="361">
        <v>2</v>
      </c>
      <c r="F13" s="10">
        <f t="shared" si="0"/>
        <v>5000</v>
      </c>
    </row>
    <row r="14" spans="1:6" ht="25.5" customHeight="1">
      <c r="A14" s="398"/>
      <c r="B14" s="399" t="s">
        <v>600</v>
      </c>
      <c r="C14" s="400"/>
      <c r="D14" s="400"/>
      <c r="E14" s="398"/>
      <c r="F14" s="401">
        <f>SUM(F6:F13)*1.08</f>
        <v>47444.4</v>
      </c>
    </row>
    <row r="15" spans="1:6" ht="25.5" customHeight="1">
      <c r="A15" s="370"/>
      <c r="B15" s="371"/>
      <c r="C15" s="372"/>
      <c r="D15" s="372"/>
      <c r="E15" s="370"/>
      <c r="F15" s="374"/>
    </row>
    <row r="16" spans="1:6" ht="25.5" customHeight="1">
      <c r="A16" s="375"/>
      <c r="B16" s="376"/>
      <c r="C16" s="377"/>
      <c r="D16" s="377"/>
      <c r="E16" s="375"/>
      <c r="F16" s="374"/>
    </row>
    <row r="17" spans="1:5" ht="19.5" customHeight="1">
      <c r="A17" s="605" t="s">
        <v>7</v>
      </c>
      <c r="B17" s="605" t="s">
        <v>8</v>
      </c>
      <c r="C17" s="607" t="s">
        <v>44</v>
      </c>
      <c r="D17" s="605" t="s">
        <v>601</v>
      </c>
      <c r="E17" s="605" t="s">
        <v>569</v>
      </c>
    </row>
    <row r="18" spans="1:5" ht="60" customHeight="1">
      <c r="A18" s="629"/>
      <c r="B18" s="629"/>
      <c r="C18" s="629"/>
      <c r="D18" s="629"/>
      <c r="E18" s="629"/>
    </row>
    <row r="19" spans="1:5" ht="50.25" customHeight="1">
      <c r="A19" s="33" t="s">
        <v>182</v>
      </c>
      <c r="B19" s="103" t="s">
        <v>183</v>
      </c>
      <c r="C19" s="9"/>
      <c r="D19" s="18"/>
      <c r="E19" s="18"/>
    </row>
    <row r="20" spans="1:5" ht="19.5" customHeight="1">
      <c r="A20" s="33" t="s">
        <v>184</v>
      </c>
      <c r="B20" s="34" t="s">
        <v>185</v>
      </c>
      <c r="C20" s="18"/>
      <c r="D20" s="18"/>
      <c r="E20" s="18"/>
    </row>
    <row r="21" spans="1:5" ht="19.5" customHeight="1">
      <c r="A21" s="5">
        <v>1</v>
      </c>
      <c r="B21" s="18" t="s">
        <v>186</v>
      </c>
      <c r="C21" s="9" t="s">
        <v>629</v>
      </c>
      <c r="D21" s="361">
        <v>0.8</v>
      </c>
      <c r="E21" s="352">
        <f>ROUND($F$14*D21,0)</f>
        <v>37956</v>
      </c>
    </row>
    <row r="22" spans="1:5" ht="19.5" customHeight="1">
      <c r="A22" s="3"/>
      <c r="B22" s="18"/>
      <c r="C22" s="18"/>
      <c r="D22" s="18"/>
      <c r="E22" s="352"/>
    </row>
    <row r="23" spans="1:5" ht="19.5" customHeight="1">
      <c r="A23" s="3"/>
      <c r="B23" s="2"/>
      <c r="C23" s="9"/>
      <c r="D23" s="18"/>
      <c r="E23" s="352"/>
    </row>
    <row r="24" spans="1:5" ht="19.5" customHeight="1">
      <c r="A24" s="3">
        <v>2</v>
      </c>
      <c r="B24" s="18" t="s">
        <v>187</v>
      </c>
      <c r="C24" s="18"/>
      <c r="D24" s="18"/>
      <c r="E24" s="352"/>
    </row>
    <row r="25" spans="1:5" ht="19.5" customHeight="1">
      <c r="A25" s="3" t="s">
        <v>22</v>
      </c>
      <c r="B25" s="18" t="s">
        <v>188</v>
      </c>
      <c r="C25" s="71" t="s">
        <v>622</v>
      </c>
      <c r="D25" s="361">
        <v>1</v>
      </c>
      <c r="E25" s="352">
        <f>ROUND($F$14*D25,0)</f>
        <v>47444</v>
      </c>
    </row>
    <row r="26" spans="1:5" ht="19.5" customHeight="1">
      <c r="A26" s="31"/>
      <c r="B26" s="45"/>
      <c r="C26" s="18"/>
      <c r="D26" s="18"/>
      <c r="E26" s="352"/>
    </row>
    <row r="27" spans="1:5" ht="19.5" customHeight="1">
      <c r="A27" s="3"/>
      <c r="B27" s="18"/>
      <c r="C27" s="9"/>
      <c r="D27" s="18"/>
      <c r="E27" s="352"/>
    </row>
    <row r="28" spans="1:5" ht="19.5" customHeight="1">
      <c r="A28" s="3" t="s">
        <v>23</v>
      </c>
      <c r="B28" s="18" t="s">
        <v>189</v>
      </c>
      <c r="C28" s="71" t="s">
        <v>630</v>
      </c>
      <c r="D28" s="361">
        <v>1</v>
      </c>
      <c r="E28" s="352">
        <f>ROUND($F$14*D28,0)</f>
        <v>47444</v>
      </c>
    </row>
    <row r="29" spans="1:5" ht="19.5" customHeight="1">
      <c r="A29" s="102"/>
      <c r="B29" s="104"/>
      <c r="C29" s="9"/>
      <c r="D29" s="18"/>
      <c r="E29" s="352"/>
    </row>
    <row r="30" spans="1:5" ht="19.5" customHeight="1">
      <c r="A30" s="31"/>
      <c r="B30" s="45"/>
      <c r="C30" s="18"/>
      <c r="D30" s="18"/>
      <c r="E30" s="352"/>
    </row>
    <row r="31" spans="1:5" ht="19.5" customHeight="1">
      <c r="A31" s="3" t="s">
        <v>24</v>
      </c>
      <c r="B31" s="2" t="s">
        <v>190</v>
      </c>
      <c r="C31" s="71" t="s">
        <v>615</v>
      </c>
      <c r="D31" s="361">
        <v>1</v>
      </c>
      <c r="E31" s="352">
        <f>ROUND($F$14*D31,0)</f>
        <v>47444</v>
      </c>
    </row>
    <row r="32" spans="1:5" ht="19.5" customHeight="1">
      <c r="A32" s="3"/>
      <c r="B32" s="18"/>
      <c r="C32" s="18"/>
      <c r="D32" s="18"/>
      <c r="E32" s="352"/>
    </row>
    <row r="33" spans="1:5" ht="19.5" customHeight="1">
      <c r="A33" s="3"/>
      <c r="B33" s="18"/>
      <c r="C33" s="18"/>
      <c r="D33" s="18"/>
      <c r="E33" s="352"/>
    </row>
    <row r="34" spans="1:5" ht="19.5" customHeight="1">
      <c r="A34" s="3">
        <v>3</v>
      </c>
      <c r="B34" s="2" t="s">
        <v>134</v>
      </c>
      <c r="C34" s="18"/>
      <c r="D34" s="18"/>
      <c r="E34" s="352"/>
    </row>
    <row r="35" spans="1:5" ht="19.5" customHeight="1">
      <c r="A35" s="3" t="s">
        <v>40</v>
      </c>
      <c r="B35" s="18" t="s">
        <v>135</v>
      </c>
      <c r="C35" s="9" t="s">
        <v>614</v>
      </c>
      <c r="D35" s="361">
        <v>0.5</v>
      </c>
      <c r="E35" s="352">
        <f>ROUND($F$14*D35,0)</f>
        <v>23722</v>
      </c>
    </row>
    <row r="36" spans="1:5" ht="19.5" customHeight="1">
      <c r="A36" s="31"/>
      <c r="B36" s="4"/>
      <c r="C36" s="9"/>
      <c r="D36" s="18"/>
      <c r="E36" s="352"/>
    </row>
    <row r="37" spans="1:5" ht="19.5" customHeight="1">
      <c r="A37" s="3"/>
      <c r="B37" s="2"/>
      <c r="C37" s="18"/>
      <c r="D37" s="18"/>
      <c r="E37" s="352"/>
    </row>
    <row r="38" spans="1:5" ht="19.5" customHeight="1">
      <c r="A38" s="3" t="s">
        <v>41</v>
      </c>
      <c r="B38" s="18" t="s">
        <v>191</v>
      </c>
      <c r="C38" s="9" t="s">
        <v>614</v>
      </c>
      <c r="D38" s="18">
        <v>0</v>
      </c>
      <c r="E38" s="352">
        <f>ROUND($F$14*D38,0)</f>
        <v>0</v>
      </c>
    </row>
    <row r="39" spans="1:5" ht="19.5" customHeight="1">
      <c r="A39" s="3"/>
      <c r="B39" s="18"/>
      <c r="C39" s="18"/>
      <c r="D39" s="18"/>
      <c r="E39" s="18"/>
    </row>
    <row r="40" spans="1:5" ht="19.5" customHeight="1">
      <c r="A40" s="7"/>
      <c r="B40" s="402"/>
      <c r="C40" s="12"/>
      <c r="D40" s="68"/>
      <c r="E40" s="68"/>
    </row>
  </sheetData>
  <sheetProtection/>
  <mergeCells count="12">
    <mergeCell ref="E17:E18"/>
    <mergeCell ref="E4:E5"/>
    <mergeCell ref="A17:A18"/>
    <mergeCell ref="B17:B18"/>
    <mergeCell ref="C17:C18"/>
    <mergeCell ref="D17:D18"/>
    <mergeCell ref="A2:F2"/>
    <mergeCell ref="A4:A5"/>
    <mergeCell ref="B4:B5"/>
    <mergeCell ref="C4:C5"/>
    <mergeCell ref="D4:D5"/>
    <mergeCell ref="F4:F5"/>
  </mergeCells>
  <printOptions/>
  <pageMargins left="0.56" right="0.18" top="0.4" bottom="0.54" header="0.17" footer="0.16"/>
  <pageSetup horizontalDpi="600" verticalDpi="600" orientation="landscape" paperSize="9" r:id="rId3"/>
  <headerFooter alignWithMargins="0">
    <oddFooter>&amp;CPage &amp;P&amp;R&amp;A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F66"/>
  <sheetViews>
    <sheetView zoomScalePageLayoutView="0" workbookViewId="0" topLeftCell="A53">
      <selection activeCell="E34" sqref="E34:E44"/>
    </sheetView>
  </sheetViews>
  <sheetFormatPr defaultColWidth="9.140625" defaultRowHeight="19.5" customHeight="1"/>
  <cols>
    <col min="1" max="1" width="9.28125" style="13" customWidth="1"/>
    <col min="2" max="2" width="29.140625" style="13" customWidth="1"/>
    <col min="3" max="3" width="13.8515625" style="13" customWidth="1"/>
    <col min="4" max="4" width="12.421875" style="13" customWidth="1"/>
    <col min="5" max="5" width="17.57421875" style="13" customWidth="1"/>
    <col min="6" max="6" width="14.421875" style="13" customWidth="1"/>
    <col min="7" max="16384" width="9.140625" style="13" customWidth="1"/>
  </cols>
  <sheetData>
    <row r="1" spans="1:6" ht="30" customHeight="1">
      <c r="A1" s="618" t="s">
        <v>562</v>
      </c>
      <c r="B1" s="590"/>
      <c r="C1" s="590"/>
      <c r="D1" s="590"/>
      <c r="E1" s="590"/>
      <c r="F1" s="590"/>
    </row>
    <row r="2" spans="1:6" ht="19.5" customHeight="1">
      <c r="A2" s="343" t="s">
        <v>605</v>
      </c>
      <c r="B2" s="344"/>
      <c r="C2" s="344"/>
      <c r="D2" s="344"/>
      <c r="E2" s="8"/>
      <c r="F2" s="8"/>
    </row>
    <row r="3" spans="1:6" ht="19.5" customHeight="1">
      <c r="A3" s="615" t="s">
        <v>7</v>
      </c>
      <c r="B3" s="615" t="s">
        <v>564</v>
      </c>
      <c r="C3" s="615" t="s">
        <v>565</v>
      </c>
      <c r="D3" s="615" t="s">
        <v>566</v>
      </c>
      <c r="E3" s="593" t="s">
        <v>568</v>
      </c>
      <c r="F3" s="627" t="s">
        <v>569</v>
      </c>
    </row>
    <row r="4" spans="1:6" ht="19.5" customHeight="1">
      <c r="A4" s="617"/>
      <c r="B4" s="617"/>
      <c r="C4" s="617"/>
      <c r="D4" s="617"/>
      <c r="E4" s="630"/>
      <c r="F4" s="628"/>
    </row>
    <row r="5" spans="1:6" ht="15" customHeight="1">
      <c r="A5" s="350">
        <v>1</v>
      </c>
      <c r="B5" s="394" t="s">
        <v>575</v>
      </c>
      <c r="C5" s="350" t="s">
        <v>576</v>
      </c>
      <c r="D5" s="395">
        <v>40000</v>
      </c>
      <c r="E5" s="396">
        <v>0.01</v>
      </c>
      <c r="F5" s="397">
        <f aca="true" t="shared" si="0" ref="F5:F12">E5*D5</f>
        <v>400</v>
      </c>
    </row>
    <row r="6" spans="1:6" ht="15" customHeight="1">
      <c r="A6" s="11">
        <f aca="true" t="shared" si="1" ref="A6:A12">A5+1</f>
        <v>2</v>
      </c>
      <c r="B6" s="360" t="s">
        <v>577</v>
      </c>
      <c r="C6" s="11" t="s">
        <v>576</v>
      </c>
      <c r="D6" s="352">
        <v>3000</v>
      </c>
      <c r="E6" s="361">
        <v>0.01</v>
      </c>
      <c r="F6" s="10">
        <f t="shared" si="0"/>
        <v>30</v>
      </c>
    </row>
    <row r="7" spans="1:6" ht="15" customHeight="1">
      <c r="A7" s="11">
        <f t="shared" si="1"/>
        <v>3</v>
      </c>
      <c r="B7" s="360" t="s">
        <v>583</v>
      </c>
      <c r="C7" s="11" t="s">
        <v>584</v>
      </c>
      <c r="D7" s="352">
        <v>80000</v>
      </c>
      <c r="E7" s="361">
        <v>0.03</v>
      </c>
      <c r="F7" s="10">
        <f t="shared" si="0"/>
        <v>2400</v>
      </c>
    </row>
    <row r="8" spans="1:6" ht="15" customHeight="1">
      <c r="A8" s="11">
        <f t="shared" si="1"/>
        <v>4</v>
      </c>
      <c r="B8" s="360" t="s">
        <v>586</v>
      </c>
      <c r="C8" s="11" t="s">
        <v>576</v>
      </c>
      <c r="D8" s="352">
        <v>1200000</v>
      </c>
      <c r="E8" s="362">
        <v>0.004</v>
      </c>
      <c r="F8" s="10">
        <f t="shared" si="0"/>
        <v>4800</v>
      </c>
    </row>
    <row r="9" spans="1:6" ht="15" customHeight="1">
      <c r="A9" s="11">
        <f t="shared" si="1"/>
        <v>5</v>
      </c>
      <c r="B9" s="360" t="s">
        <v>587</v>
      </c>
      <c r="C9" s="11" t="s">
        <v>576</v>
      </c>
      <c r="D9" s="352">
        <v>1050000</v>
      </c>
      <c r="E9" s="362">
        <v>0.015</v>
      </c>
      <c r="F9" s="10">
        <f t="shared" si="0"/>
        <v>15750</v>
      </c>
    </row>
    <row r="10" spans="1:6" ht="15" customHeight="1">
      <c r="A10" s="11">
        <f t="shared" si="1"/>
        <v>6</v>
      </c>
      <c r="B10" s="360" t="s">
        <v>588</v>
      </c>
      <c r="C10" s="11" t="s">
        <v>584</v>
      </c>
      <c r="D10" s="352">
        <v>140000</v>
      </c>
      <c r="E10" s="362">
        <v>0.05</v>
      </c>
      <c r="F10" s="10">
        <f t="shared" si="0"/>
        <v>7000</v>
      </c>
    </row>
    <row r="11" spans="1:6" ht="15" customHeight="1">
      <c r="A11" s="11">
        <f t="shared" si="1"/>
        <v>7</v>
      </c>
      <c r="B11" s="360" t="s">
        <v>589</v>
      </c>
      <c r="C11" s="11" t="s">
        <v>576</v>
      </c>
      <c r="D11" s="352">
        <v>2850000</v>
      </c>
      <c r="E11" s="362">
        <v>0.003</v>
      </c>
      <c r="F11" s="10">
        <f t="shared" si="0"/>
        <v>8550</v>
      </c>
    </row>
    <row r="12" spans="1:6" ht="15" customHeight="1">
      <c r="A12" s="11">
        <f t="shared" si="1"/>
        <v>8</v>
      </c>
      <c r="B12" s="360" t="s">
        <v>590</v>
      </c>
      <c r="C12" s="11" t="s">
        <v>591</v>
      </c>
      <c r="D12" s="352">
        <v>2500</v>
      </c>
      <c r="E12" s="361">
        <v>2</v>
      </c>
      <c r="F12" s="10">
        <f t="shared" si="0"/>
        <v>5000</v>
      </c>
    </row>
    <row r="13" spans="1:6" ht="25.5" customHeight="1">
      <c r="A13" s="398"/>
      <c r="B13" s="399" t="s">
        <v>600</v>
      </c>
      <c r="C13" s="400"/>
      <c r="D13" s="400"/>
      <c r="E13" s="398"/>
      <c r="F13" s="401">
        <f>SUM(F5:F12)*1.08</f>
        <v>47444.4</v>
      </c>
    </row>
    <row r="14" spans="1:6" ht="25.5" customHeight="1">
      <c r="A14" s="370"/>
      <c r="B14" s="371"/>
      <c r="C14" s="372"/>
      <c r="D14" s="372"/>
      <c r="E14" s="370"/>
      <c r="F14" s="374"/>
    </row>
    <row r="15" spans="1:6" ht="25.5" customHeight="1">
      <c r="A15" s="375"/>
      <c r="B15" s="376"/>
      <c r="C15" s="377"/>
      <c r="D15" s="377"/>
      <c r="E15" s="375"/>
      <c r="F15" s="374"/>
    </row>
    <row r="16" spans="1:5" ht="19.5" customHeight="1">
      <c r="A16" s="605" t="s">
        <v>7</v>
      </c>
      <c r="B16" s="605" t="s">
        <v>8</v>
      </c>
      <c r="C16" s="607" t="s">
        <v>44</v>
      </c>
      <c r="D16" s="605" t="s">
        <v>601</v>
      </c>
      <c r="E16" s="605" t="s">
        <v>569</v>
      </c>
    </row>
    <row r="17" spans="1:5" ht="29.25" customHeight="1">
      <c r="A17" s="629"/>
      <c r="B17" s="629"/>
      <c r="C17" s="629"/>
      <c r="D17" s="629"/>
      <c r="E17" s="629"/>
    </row>
    <row r="18" spans="1:5" ht="19.5" customHeight="1">
      <c r="A18" s="33" t="s">
        <v>192</v>
      </c>
      <c r="B18" s="34" t="s">
        <v>193</v>
      </c>
      <c r="C18" s="18"/>
      <c r="D18" s="18"/>
      <c r="E18" s="18">
        <f>E19+E33+E47</f>
        <v>0</v>
      </c>
    </row>
    <row r="19" spans="1:5" ht="19.5" customHeight="1">
      <c r="A19" s="6">
        <v>1</v>
      </c>
      <c r="B19" s="4" t="s">
        <v>186</v>
      </c>
      <c r="C19" s="2"/>
      <c r="D19" s="18"/>
      <c r="E19" s="18"/>
    </row>
    <row r="20" spans="1:5" ht="19.5" customHeight="1">
      <c r="A20" s="3" t="s">
        <v>20</v>
      </c>
      <c r="B20" s="2" t="s">
        <v>94</v>
      </c>
      <c r="C20" s="71" t="s">
        <v>622</v>
      </c>
      <c r="D20" s="18">
        <v>0.8</v>
      </c>
      <c r="E20" s="352">
        <f>ROUND($F$13*D20,0)</f>
        <v>37956</v>
      </c>
    </row>
    <row r="21" spans="1:5" ht="19.5" customHeight="1">
      <c r="A21" s="3"/>
      <c r="B21" s="2"/>
      <c r="C21" s="18"/>
      <c r="D21" s="18"/>
      <c r="E21" s="18"/>
    </row>
    <row r="22" spans="1:5" ht="19.5" customHeight="1">
      <c r="A22" s="3"/>
      <c r="B22" s="18"/>
      <c r="C22" s="9"/>
      <c r="D22" s="18"/>
      <c r="E22" s="18"/>
    </row>
    <row r="23" spans="1:5" ht="19.5" customHeight="1">
      <c r="A23" s="3" t="s">
        <v>21</v>
      </c>
      <c r="B23" s="18" t="s">
        <v>195</v>
      </c>
      <c r="C23" s="18"/>
      <c r="D23" s="18"/>
      <c r="E23" s="18"/>
    </row>
    <row r="24" spans="1:5" ht="19.5" customHeight="1">
      <c r="A24" s="5" t="s">
        <v>43</v>
      </c>
      <c r="B24" s="2" t="s">
        <v>196</v>
      </c>
      <c r="C24" s="71" t="s">
        <v>623</v>
      </c>
      <c r="D24" s="18">
        <v>0.8</v>
      </c>
      <c r="E24" s="352">
        <f>ROUND($F$13*D24,0)</f>
        <v>37956</v>
      </c>
    </row>
    <row r="25" spans="1:5" ht="19.5" customHeight="1">
      <c r="A25" s="3"/>
      <c r="B25" s="18"/>
      <c r="C25" s="18"/>
      <c r="D25" s="18"/>
      <c r="E25" s="18"/>
    </row>
    <row r="26" spans="1:5" ht="19.5" customHeight="1">
      <c r="A26" s="3"/>
      <c r="B26" s="18"/>
      <c r="C26" s="9"/>
      <c r="D26" s="18"/>
      <c r="E26" s="18"/>
    </row>
    <row r="27" spans="1:5" ht="19.5" customHeight="1">
      <c r="A27" s="5" t="s">
        <v>43</v>
      </c>
      <c r="B27" s="2" t="s">
        <v>197</v>
      </c>
      <c r="C27" s="71" t="s">
        <v>623</v>
      </c>
      <c r="D27" s="18">
        <v>0.8</v>
      </c>
      <c r="E27" s="352">
        <f>ROUND($F$13*D27,0)</f>
        <v>37956</v>
      </c>
    </row>
    <row r="28" spans="1:5" ht="19.5" customHeight="1">
      <c r="A28" s="3"/>
      <c r="B28" s="18"/>
      <c r="C28" s="18"/>
      <c r="D28" s="18"/>
      <c r="E28" s="18"/>
    </row>
    <row r="29" spans="1:5" ht="19.5" customHeight="1">
      <c r="A29" s="3"/>
      <c r="B29" s="18"/>
      <c r="C29" s="9"/>
      <c r="D29" s="18"/>
      <c r="E29" s="18"/>
    </row>
    <row r="30" spans="1:5" ht="19.5" customHeight="1">
      <c r="A30" s="3" t="s">
        <v>42</v>
      </c>
      <c r="B30" s="2" t="s">
        <v>199</v>
      </c>
      <c r="C30" s="71" t="s">
        <v>624</v>
      </c>
      <c r="D30" s="18">
        <v>0.8</v>
      </c>
      <c r="E30" s="352">
        <f>ROUND($F$13*D30,0)</f>
        <v>37956</v>
      </c>
    </row>
    <row r="31" spans="1:5" ht="19.5" customHeight="1">
      <c r="A31" s="3"/>
      <c r="B31" s="18"/>
      <c r="C31" s="9"/>
      <c r="D31" s="18"/>
      <c r="E31" s="18"/>
    </row>
    <row r="32" spans="1:5" ht="19.5" customHeight="1">
      <c r="A32" s="3"/>
      <c r="B32" s="18"/>
      <c r="C32" s="18"/>
      <c r="D32" s="18"/>
      <c r="E32" s="18"/>
    </row>
    <row r="33" spans="1:5" ht="19.5" customHeight="1">
      <c r="A33" s="31">
        <v>2</v>
      </c>
      <c r="B33" s="45" t="s">
        <v>198</v>
      </c>
      <c r="C33" s="9"/>
      <c r="D33" s="18"/>
      <c r="E33" s="18"/>
    </row>
    <row r="34" spans="1:5" ht="19.5" customHeight="1">
      <c r="A34" s="3" t="s">
        <v>22</v>
      </c>
      <c r="B34" s="18" t="s">
        <v>94</v>
      </c>
      <c r="C34" s="71" t="s">
        <v>625</v>
      </c>
      <c r="D34" s="18">
        <v>1</v>
      </c>
      <c r="E34" s="352">
        <f>ROUND($F$13*D34,0)</f>
        <v>47444</v>
      </c>
    </row>
    <row r="35" spans="1:5" ht="19.5" customHeight="1">
      <c r="A35" s="3"/>
      <c r="B35" s="18"/>
      <c r="C35" s="9"/>
      <c r="D35" s="18"/>
      <c r="E35" s="352"/>
    </row>
    <row r="36" spans="1:5" ht="19.5" customHeight="1">
      <c r="A36" s="3"/>
      <c r="B36" s="2"/>
      <c r="C36" s="18"/>
      <c r="D36" s="18"/>
      <c r="E36" s="352"/>
    </row>
    <row r="37" spans="1:5" ht="19.5" customHeight="1">
      <c r="A37" s="3" t="s">
        <v>23</v>
      </c>
      <c r="B37" s="18" t="s">
        <v>195</v>
      </c>
      <c r="C37" s="9"/>
      <c r="D37" s="18"/>
      <c r="E37" s="352"/>
    </row>
    <row r="38" spans="1:5" ht="19.5" customHeight="1">
      <c r="A38" s="5" t="s">
        <v>43</v>
      </c>
      <c r="B38" s="2" t="s">
        <v>196</v>
      </c>
      <c r="C38" s="71" t="s">
        <v>626</v>
      </c>
      <c r="D38" s="18">
        <v>1</v>
      </c>
      <c r="E38" s="352">
        <f>ROUND($F$13*D38,0)</f>
        <v>47444</v>
      </c>
    </row>
    <row r="39" spans="1:5" ht="19.5" customHeight="1">
      <c r="A39" s="31"/>
      <c r="B39" s="45"/>
      <c r="C39" s="18"/>
      <c r="D39" s="18"/>
      <c r="E39" s="352"/>
    </row>
    <row r="40" spans="1:5" ht="19.5" customHeight="1">
      <c r="A40" s="5"/>
      <c r="B40" s="18"/>
      <c r="C40" s="9"/>
      <c r="D40" s="18"/>
      <c r="E40" s="352"/>
    </row>
    <row r="41" spans="1:5" ht="19.5" customHeight="1">
      <c r="A41" s="5" t="s">
        <v>43</v>
      </c>
      <c r="B41" s="2" t="s">
        <v>197</v>
      </c>
      <c r="C41" s="71" t="s">
        <v>626</v>
      </c>
      <c r="D41" s="18">
        <v>1</v>
      </c>
      <c r="E41" s="352">
        <f>ROUND($F$13*D41,0)</f>
        <v>47444</v>
      </c>
    </row>
    <row r="42" spans="1:5" ht="19.5" customHeight="1">
      <c r="A42" s="5"/>
      <c r="B42" s="18"/>
      <c r="C42" s="18"/>
      <c r="D42" s="18"/>
      <c r="E42" s="352"/>
    </row>
    <row r="43" spans="1:5" ht="19.5" customHeight="1">
      <c r="A43" s="5"/>
      <c r="B43" s="18"/>
      <c r="C43" s="9"/>
      <c r="D43" s="18"/>
      <c r="E43" s="352"/>
    </row>
    <row r="44" spans="1:5" ht="19.5" customHeight="1">
      <c r="A44" s="3" t="s">
        <v>24</v>
      </c>
      <c r="B44" s="18" t="s">
        <v>200</v>
      </c>
      <c r="C44" s="71" t="s">
        <v>627</v>
      </c>
      <c r="D44" s="18">
        <v>1</v>
      </c>
      <c r="E44" s="352">
        <f>ROUND($F$13*D44,0)</f>
        <v>47444</v>
      </c>
    </row>
    <row r="45" spans="1:5" ht="19.5" customHeight="1">
      <c r="A45" s="3"/>
      <c r="B45" s="18"/>
      <c r="C45" s="18"/>
      <c r="D45" s="18"/>
      <c r="E45" s="18"/>
    </row>
    <row r="46" spans="1:5" ht="19.5" customHeight="1">
      <c r="A46" s="31"/>
      <c r="B46" s="45"/>
      <c r="C46" s="9"/>
      <c r="D46" s="18"/>
      <c r="E46" s="18"/>
    </row>
    <row r="47" spans="1:5" ht="19.5" customHeight="1">
      <c r="A47" s="31">
        <v>3</v>
      </c>
      <c r="B47" s="4" t="s">
        <v>134</v>
      </c>
      <c r="C47" s="18"/>
      <c r="D47" s="18"/>
      <c r="E47" s="18"/>
    </row>
    <row r="48" spans="1:5" ht="19.5" customHeight="1">
      <c r="A48" s="3" t="s">
        <v>40</v>
      </c>
      <c r="B48" s="18" t="s">
        <v>135</v>
      </c>
      <c r="C48" s="9" t="s">
        <v>613</v>
      </c>
      <c r="D48" s="18">
        <v>0.8</v>
      </c>
      <c r="E48" s="352">
        <f>ROUND($F$13*D48,0)</f>
        <v>37956</v>
      </c>
    </row>
    <row r="49" spans="1:5" ht="19.5" customHeight="1">
      <c r="A49" s="31"/>
      <c r="B49" s="45"/>
      <c r="C49" s="18"/>
      <c r="D49" s="18"/>
      <c r="E49" s="352"/>
    </row>
    <row r="50" spans="1:5" ht="19.5" customHeight="1">
      <c r="A50" s="5"/>
      <c r="B50" s="18"/>
      <c r="C50" s="9"/>
      <c r="D50" s="18"/>
      <c r="E50" s="352"/>
    </row>
    <row r="51" spans="1:5" ht="19.5" customHeight="1">
      <c r="A51" s="3" t="s">
        <v>41</v>
      </c>
      <c r="B51" s="18" t="s">
        <v>159</v>
      </c>
      <c r="C51" s="18"/>
      <c r="D51" s="18"/>
      <c r="E51" s="352"/>
    </row>
    <row r="52" spans="1:5" ht="19.5" customHeight="1">
      <c r="A52" s="5" t="s">
        <v>43</v>
      </c>
      <c r="B52" s="18" t="s">
        <v>94</v>
      </c>
      <c r="C52" s="71" t="s">
        <v>625</v>
      </c>
      <c r="D52" s="18">
        <v>0</v>
      </c>
      <c r="E52" s="352">
        <v>0</v>
      </c>
    </row>
    <row r="53" spans="1:5" ht="19.5" customHeight="1">
      <c r="A53" s="5"/>
      <c r="B53" s="2"/>
      <c r="C53" s="9"/>
      <c r="D53" s="18"/>
      <c r="E53" s="352"/>
    </row>
    <row r="54" spans="1:5" ht="19.5" customHeight="1">
      <c r="A54" s="5"/>
      <c r="B54" s="18"/>
      <c r="C54" s="18"/>
      <c r="D54" s="18"/>
      <c r="E54" s="352"/>
    </row>
    <row r="55" spans="1:5" ht="19.5" customHeight="1">
      <c r="A55" s="5" t="s">
        <v>43</v>
      </c>
      <c r="B55" s="18" t="s">
        <v>195</v>
      </c>
      <c r="C55" s="18"/>
      <c r="D55" s="18">
        <v>0</v>
      </c>
      <c r="E55" s="352">
        <v>0</v>
      </c>
    </row>
    <row r="56" spans="1:5" ht="19.5" customHeight="1">
      <c r="A56" s="27"/>
      <c r="B56" s="43"/>
      <c r="C56" s="18"/>
      <c r="D56" s="18"/>
      <c r="E56" s="352"/>
    </row>
    <row r="57" spans="1:5" ht="19.5" customHeight="1">
      <c r="A57" s="5"/>
      <c r="B57" s="18"/>
      <c r="C57" s="18"/>
      <c r="D57" s="18"/>
      <c r="E57" s="352"/>
    </row>
    <row r="58" spans="1:5" ht="19.5" customHeight="1">
      <c r="A58" s="5" t="s">
        <v>43</v>
      </c>
      <c r="B58" s="18" t="s">
        <v>201</v>
      </c>
      <c r="C58" s="71" t="s">
        <v>626</v>
      </c>
      <c r="D58" s="18">
        <v>0</v>
      </c>
      <c r="E58" s="352">
        <v>0</v>
      </c>
    </row>
    <row r="59" spans="1:5" ht="19.5" customHeight="1">
      <c r="A59" s="31"/>
      <c r="B59" s="45"/>
      <c r="C59" s="18"/>
      <c r="D59" s="18"/>
      <c r="E59" s="352"/>
    </row>
    <row r="60" spans="1:5" ht="19.5" customHeight="1">
      <c r="A60" s="3"/>
      <c r="B60" s="18"/>
      <c r="C60" s="104"/>
      <c r="D60" s="18"/>
      <c r="E60" s="352"/>
    </row>
    <row r="61" spans="1:5" ht="19.5" customHeight="1">
      <c r="A61" s="5" t="s">
        <v>43</v>
      </c>
      <c r="B61" s="18" t="s">
        <v>197</v>
      </c>
      <c r="C61" s="71" t="s">
        <v>626</v>
      </c>
      <c r="D61" s="18">
        <v>0</v>
      </c>
      <c r="E61" s="352">
        <v>0</v>
      </c>
    </row>
    <row r="62" spans="1:5" ht="19.5" customHeight="1">
      <c r="A62" s="31"/>
      <c r="B62" s="45"/>
      <c r="C62" s="9"/>
      <c r="D62" s="18"/>
      <c r="E62" s="352"/>
    </row>
    <row r="63" spans="1:5" ht="19.5" customHeight="1">
      <c r="A63" s="3"/>
      <c r="B63" s="18"/>
      <c r="C63" s="18"/>
      <c r="D63" s="18"/>
      <c r="E63" s="352"/>
    </row>
    <row r="64" spans="1:5" ht="19.5" customHeight="1">
      <c r="A64" s="5" t="s">
        <v>43</v>
      </c>
      <c r="B64" s="18" t="s">
        <v>202</v>
      </c>
      <c r="C64" s="71" t="s">
        <v>627</v>
      </c>
      <c r="D64" s="18">
        <v>0</v>
      </c>
      <c r="E64" s="352">
        <v>0</v>
      </c>
    </row>
    <row r="65" spans="1:5" ht="19.5" customHeight="1">
      <c r="A65" s="31"/>
      <c r="B65" s="45"/>
      <c r="C65" s="9"/>
      <c r="D65" s="18"/>
      <c r="E65" s="18"/>
    </row>
    <row r="66" spans="1:5" ht="19.5" customHeight="1">
      <c r="A66" s="7"/>
      <c r="B66" s="402"/>
      <c r="C66" s="12"/>
      <c r="D66" s="68"/>
      <c r="E66" s="68"/>
    </row>
  </sheetData>
  <sheetProtection/>
  <mergeCells count="12">
    <mergeCell ref="A1:F1"/>
    <mergeCell ref="A3:A4"/>
    <mergeCell ref="B3:B4"/>
    <mergeCell ref="C3:C4"/>
    <mergeCell ref="D3:D4"/>
    <mergeCell ref="E3:E4"/>
    <mergeCell ref="F3:F4"/>
    <mergeCell ref="E16:E17"/>
    <mergeCell ref="A16:A17"/>
    <mergeCell ref="B16:B17"/>
    <mergeCell ref="C16:C17"/>
    <mergeCell ref="D16:D17"/>
  </mergeCells>
  <printOptions/>
  <pageMargins left="0.56" right="0.18" top="0.4" bottom="0.54" header="0.17" footer="0.16"/>
  <pageSetup horizontalDpi="600" verticalDpi="600" orientation="landscape" paperSize="9" r:id="rId3"/>
  <headerFooter alignWithMargins="0">
    <oddFooter>&amp;CPage &amp;P&amp;R&amp;A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Cty TNHH Hoang Huan</dc:creator>
  <cp:keywords/>
  <dc:description/>
  <cp:lastModifiedBy>Admin</cp:lastModifiedBy>
  <cp:lastPrinted>2020-09-18T03:14:30Z</cp:lastPrinted>
  <dcterms:created xsi:type="dcterms:W3CDTF">2007-04-09T07:27:16Z</dcterms:created>
  <dcterms:modified xsi:type="dcterms:W3CDTF">2020-09-28T02:21:00Z</dcterms:modified>
  <cp:category/>
  <cp:version/>
  <cp:contentType/>
  <cp:contentStatus/>
</cp:coreProperties>
</file>